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180" windowWidth="14420" windowHeight="10320" activeTab="0"/>
  </bookViews>
  <sheets>
    <sheet name="calcul des routes" sheetId="1" r:id="rId1"/>
  </sheets>
  <definedNames/>
  <calcPr fullCalcOnLoad="1"/>
</workbook>
</file>

<file path=xl/sharedStrings.xml><?xml version="1.0" encoding="utf-8"?>
<sst xmlns="http://schemas.openxmlformats.org/spreadsheetml/2006/main" count="108" uniqueCount="38">
  <si>
    <t>pi/180 :</t>
  </si>
  <si>
    <t>Croc du Loup</t>
  </si>
  <si>
    <t>Allauch (chapelle)</t>
  </si>
  <si>
    <t>ND de la Garde</t>
  </si>
  <si>
    <t>Espigoulier (haut)</t>
  </si>
  <si>
    <t>Col Espigoulier</t>
  </si>
  <si>
    <t>Baou de la Saoupe</t>
  </si>
  <si>
    <t>Cap Canaille</t>
  </si>
  <si>
    <t>Sémaphore</t>
  </si>
  <si>
    <t>Mt Caume</t>
  </si>
  <si>
    <t>Mt Faron</t>
  </si>
  <si>
    <t>ND du Mai</t>
  </si>
  <si>
    <t>1/2 grand axe</t>
  </si>
  <si>
    <t>lat.</t>
  </si>
  <si>
    <t>1/2 petit axe</t>
  </si>
  <si>
    <t>long.</t>
  </si>
  <si>
    <t>alt.</t>
  </si>
  <si>
    <t>n</t>
  </si>
  <si>
    <t>R</t>
  </si>
  <si>
    <t>Pic Joffre</t>
  </si>
  <si>
    <t>m</t>
  </si>
  <si>
    <t>P</t>
  </si>
  <si>
    <t>p</t>
  </si>
  <si>
    <t>Rm</t>
  </si>
  <si>
    <t>az.</t>
  </si>
  <si>
    <t>dist.</t>
  </si>
  <si>
    <t>visée</t>
  </si>
  <si>
    <t>Canigou</t>
  </si>
  <si>
    <t>Barbet</t>
  </si>
  <si>
    <t>Puig Sec</t>
  </si>
  <si>
    <t>P2509</t>
  </si>
  <si>
    <t>Roc Nègre</t>
  </si>
  <si>
    <t>Très Vents</t>
  </si>
  <si>
    <t>Rocher de l'Aigle</t>
  </si>
  <si>
    <t>Gros Cerveau</t>
  </si>
  <si>
    <t>Garlaban</t>
  </si>
  <si>
    <t>Paillette</t>
  </si>
  <si>
    <t>Pou de Vèze</t>
  </si>
</sst>
</file>

<file path=xl/styles.xml><?xml version="1.0" encoding="utf-8"?>
<styleSheet xmlns="http://schemas.openxmlformats.org/spreadsheetml/2006/main">
  <numFmts count="17">
    <numFmt numFmtId="5" formatCode="#,##0&quot; F&quot;;\-#,##0&quot; F&quot;"/>
    <numFmt numFmtId="6" formatCode="#,##0&quot; F&quot;;[Red]\-#,##0&quot; F&quot;"/>
    <numFmt numFmtId="7" formatCode="#,##0.00&quot; F&quot;;\-#,##0.00&quot; F&quot;"/>
    <numFmt numFmtId="8" formatCode="#,##0.00&quot; F&quot;;[Red]\-#,##0.00&quot; F&quot;"/>
    <numFmt numFmtId="42" formatCode="_-* #,##0&quot; F&quot;_-;\-* #,##0&quot; F&quot;_-;_-* &quot;-&quot;&quot; F&quot;_-;_-@_-"/>
    <numFmt numFmtId="41" formatCode="_-* #,##0_ _F_-;\-* #,##0_ _F_-;_-* &quot;-&quot;_ _F_-;_-@_-"/>
    <numFmt numFmtId="44" formatCode="_-* #,##0.00&quot; F&quot;_-;\-* #,##0.00&quot; F&quot;_-;_-* &quot;-&quot;??&quot; F&quot;_-;_-@_-"/>
    <numFmt numFmtId="43" formatCode="_-* #,##0.00_ _F_-;\-* #,##0.00_ _F_-;_-* &quot;-&quot;??_ _F_-;_-@_-"/>
    <numFmt numFmtId="164" formatCode="0.0"/>
    <numFmt numFmtId="165" formatCode="0.0&quot; km&quot;"/>
    <numFmt numFmtId="166" formatCode="0.000000"/>
    <numFmt numFmtId="167" formatCode="0&quot; m&quot;"/>
    <numFmt numFmtId="168" formatCode="0.000000&quot; °&quot;"/>
    <numFmt numFmtId="169" formatCode="0.000000&quot; km&quot;"/>
    <numFmt numFmtId="170" formatCode="0.000000&quot; m&quot;"/>
    <numFmt numFmtId="171" formatCode="0.0&quot; m&quot;"/>
    <numFmt numFmtId="172" formatCode="0.000&quot; m&quot;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i/>
      <sz val="8"/>
      <name val="Genev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68" fontId="4" fillId="0" borderId="2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172" fontId="4" fillId="0" borderId="6" xfId="0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171" fontId="0" fillId="0" borderId="6" xfId="0" applyNumberFormat="1" applyFont="1" applyBorder="1" applyAlignment="1">
      <alignment/>
    </xf>
    <xf numFmtId="0" fontId="5" fillId="0" borderId="2" xfId="0" applyFont="1" applyBorder="1" applyAlignment="1">
      <alignment/>
    </xf>
    <xf numFmtId="168" fontId="5" fillId="0" borderId="2" xfId="0" applyNumberFormat="1" applyFont="1" applyBorder="1" applyAlignment="1">
      <alignment/>
    </xf>
    <xf numFmtId="167" fontId="5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167" fontId="5" fillId="0" borderId="3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71" fontId="4" fillId="0" borderId="0" xfId="0" applyNumberFormat="1" applyFont="1" applyAlignment="1">
      <alignment horizontal="centerContinuous"/>
    </xf>
    <xf numFmtId="0" fontId="4" fillId="0" borderId="3" xfId="0" applyFont="1" applyBorder="1" applyAlignment="1">
      <alignment horizontal="centerContinuous"/>
    </xf>
    <xf numFmtId="167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workbookViewId="0" topLeftCell="A1">
      <pane xSplit="4" ySplit="6" topLeftCell="K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9" sqref="A19:IV19"/>
    </sheetView>
  </sheetViews>
  <sheetFormatPr defaultColWidth="11.00390625" defaultRowHeight="12.75"/>
  <cols>
    <col min="1" max="1" width="9.125" style="23" customWidth="1"/>
    <col min="2" max="2" width="4.25390625" style="18" hidden="1" customWidth="1"/>
    <col min="3" max="3" width="9.875" style="18" hidden="1" customWidth="1"/>
    <col min="4" max="4" width="4.25390625" style="18" customWidth="1"/>
    <col min="5" max="12" width="11.125" style="18" customWidth="1"/>
    <col min="13" max="14" width="12.125" style="18" customWidth="1"/>
    <col min="15" max="20" width="11.125" style="18" customWidth="1"/>
    <col min="21" max="16384" width="10.75390625" style="18" customWidth="1"/>
  </cols>
  <sheetData>
    <row r="1" spans="1:20" s="1" customFormat="1" ht="25.5">
      <c r="A1" s="10" t="s">
        <v>0</v>
      </c>
      <c r="B1" s="43">
        <f>PI()/180</f>
        <v>0.017453292519943295</v>
      </c>
      <c r="C1" s="44"/>
      <c r="D1" s="2"/>
      <c r="E1" s="45" t="s">
        <v>1</v>
      </c>
      <c r="F1" s="45" t="s">
        <v>2</v>
      </c>
      <c r="G1" s="45" t="s">
        <v>3</v>
      </c>
      <c r="H1" s="45" t="s">
        <v>35</v>
      </c>
      <c r="I1" s="45" t="s">
        <v>4</v>
      </c>
      <c r="J1" s="45" t="s">
        <v>5</v>
      </c>
      <c r="K1" s="45" t="s">
        <v>6</v>
      </c>
      <c r="L1" s="45" t="s">
        <v>7</v>
      </c>
      <c r="M1" s="45" t="s">
        <v>36</v>
      </c>
      <c r="N1" s="45" t="s">
        <v>37</v>
      </c>
      <c r="O1" s="45" t="s">
        <v>8</v>
      </c>
      <c r="P1" s="45" t="s">
        <v>33</v>
      </c>
      <c r="Q1" s="45" t="s">
        <v>9</v>
      </c>
      <c r="R1" s="45" t="s">
        <v>34</v>
      </c>
      <c r="S1" s="45" t="s">
        <v>10</v>
      </c>
      <c r="T1" s="45" t="s">
        <v>11</v>
      </c>
    </row>
    <row r="2" spans="1:20" ht="10.5" hidden="1">
      <c r="A2" s="11" t="s">
        <v>12</v>
      </c>
      <c r="B2" s="40">
        <v>6378249.2</v>
      </c>
      <c r="C2" s="41"/>
      <c r="D2" s="26" t="s">
        <v>13</v>
      </c>
      <c r="E2" s="27">
        <v>43.359722</v>
      </c>
      <c r="F2" s="27">
        <v>43.336387</v>
      </c>
      <c r="G2" s="27">
        <v>43.285556</v>
      </c>
      <c r="H2" s="27">
        <v>43.333333</v>
      </c>
      <c r="I2" s="27">
        <v>43.317571</v>
      </c>
      <c r="J2" s="27">
        <v>43.316315</v>
      </c>
      <c r="K2" s="27">
        <v>43.209966</v>
      </c>
      <c r="L2" s="27">
        <v>43.199159</v>
      </c>
      <c r="M2" s="27">
        <v>43.265556</v>
      </c>
      <c r="N2" s="27">
        <v>43.259167</v>
      </c>
      <c r="O2" s="27">
        <v>43.175008</v>
      </c>
      <c r="P2" s="27">
        <v>43.212778</v>
      </c>
      <c r="Q2" s="27">
        <v>43.181464</v>
      </c>
      <c r="R2" s="27">
        <v>43.155</v>
      </c>
      <c r="S2" s="27">
        <v>43.150346</v>
      </c>
      <c r="T2" s="27">
        <v>43.05311</v>
      </c>
    </row>
    <row r="3" spans="1:20" ht="10.5" hidden="1">
      <c r="A3" s="11" t="s">
        <v>14</v>
      </c>
      <c r="B3" s="42">
        <v>6356515</v>
      </c>
      <c r="C3" s="41"/>
      <c r="D3" s="26" t="s">
        <v>15</v>
      </c>
      <c r="E3" s="27">
        <v>5.230556</v>
      </c>
      <c r="F3" s="27">
        <v>5.486458</v>
      </c>
      <c r="G3" s="27">
        <v>5.372222</v>
      </c>
      <c r="H3" s="27">
        <v>5.55</v>
      </c>
      <c r="I3" s="27">
        <v>5.659743</v>
      </c>
      <c r="J3" s="27">
        <v>5.659509</v>
      </c>
      <c r="K3" s="27">
        <v>5.561118</v>
      </c>
      <c r="L3" s="27">
        <v>5.552851</v>
      </c>
      <c r="M3" s="27">
        <v>5.861111</v>
      </c>
      <c r="N3" s="27">
        <v>5.866667</v>
      </c>
      <c r="O3" s="27">
        <v>5.57447</v>
      </c>
      <c r="P3" s="27">
        <v>5.851667</v>
      </c>
      <c r="Q3" s="27">
        <v>5.895217</v>
      </c>
      <c r="R3" s="27">
        <v>5.8139</v>
      </c>
      <c r="S3" s="27">
        <v>5.929852</v>
      </c>
      <c r="T3" s="27">
        <v>5.847359</v>
      </c>
    </row>
    <row r="4" spans="1:20" ht="12.75" hidden="1">
      <c r="A4" s="14"/>
      <c r="B4" s="12"/>
      <c r="C4" s="6"/>
      <c r="D4" s="26" t="s">
        <v>16</v>
      </c>
      <c r="E4" s="28">
        <v>225</v>
      </c>
      <c r="F4" s="28">
        <v>300</v>
      </c>
      <c r="G4" s="28">
        <v>162</v>
      </c>
      <c r="H4" s="28">
        <v>710</v>
      </c>
      <c r="I4" s="28">
        <v>750</v>
      </c>
      <c r="J4" s="28">
        <v>735</v>
      </c>
      <c r="K4" s="28">
        <v>340</v>
      </c>
      <c r="L4" s="28">
        <v>310</v>
      </c>
      <c r="M4" s="28">
        <v>765</v>
      </c>
      <c r="N4" s="28">
        <v>765</v>
      </c>
      <c r="O4" s="28">
        <v>320</v>
      </c>
      <c r="P4" s="28">
        <v>601</v>
      </c>
      <c r="Q4" s="28">
        <v>750</v>
      </c>
      <c r="R4" s="28">
        <v>429</v>
      </c>
      <c r="S4" s="28">
        <v>510</v>
      </c>
      <c r="T4" s="28">
        <v>340</v>
      </c>
    </row>
    <row r="5" spans="1:20" ht="12.75" hidden="1">
      <c r="A5" s="14"/>
      <c r="B5" s="12"/>
      <c r="C5" s="6"/>
      <c r="D5" s="3" t="s">
        <v>17</v>
      </c>
      <c r="E5" s="3">
        <f aca="true" t="shared" si="0" ref="E5:T5">90-E2</f>
        <v>46.640278</v>
      </c>
      <c r="F5" s="3">
        <f t="shared" si="0"/>
        <v>46.663613</v>
      </c>
      <c r="G5" s="3">
        <f t="shared" si="0"/>
        <v>46.714444</v>
      </c>
      <c r="H5" s="3">
        <f>90-H2</f>
        <v>46.666667</v>
      </c>
      <c r="I5" s="3">
        <f t="shared" si="0"/>
        <v>46.682429</v>
      </c>
      <c r="J5" s="3">
        <f t="shared" si="0"/>
        <v>46.683685</v>
      </c>
      <c r="K5" s="3">
        <f t="shared" si="0"/>
        <v>46.790034</v>
      </c>
      <c r="L5" s="3">
        <f t="shared" si="0"/>
        <v>46.800841</v>
      </c>
      <c r="M5" s="3">
        <f>90-M2</f>
        <v>46.734444</v>
      </c>
      <c r="N5" s="3">
        <f>90-N2</f>
        <v>46.740833</v>
      </c>
      <c r="O5" s="3">
        <f t="shared" si="0"/>
        <v>46.824992</v>
      </c>
      <c r="P5" s="3">
        <f>90-P2</f>
        <v>46.787222</v>
      </c>
      <c r="Q5" s="3">
        <f t="shared" si="0"/>
        <v>46.818536</v>
      </c>
      <c r="R5" s="3">
        <f>90-R2</f>
        <v>46.845</v>
      </c>
      <c r="S5" s="3">
        <f t="shared" si="0"/>
        <v>46.849654</v>
      </c>
      <c r="T5" s="3">
        <f t="shared" si="0"/>
        <v>46.94689</v>
      </c>
    </row>
    <row r="6" spans="1:20" ht="12.75" hidden="1">
      <c r="A6" s="16"/>
      <c r="B6" s="13"/>
      <c r="C6" s="7"/>
      <c r="D6" s="17" t="s">
        <v>18</v>
      </c>
      <c r="E6" s="19">
        <f aca="true" t="shared" si="1" ref="E6:T6">SQRT(($B$2*COS(E2*$B$1))^2+($B$3*SIN(E2*$B$1))^2)+E4</f>
        <v>6368238.214305805</v>
      </c>
      <c r="F6" s="19">
        <f t="shared" si="1"/>
        <v>6368322.050454909</v>
      </c>
      <c r="G6" s="19">
        <f t="shared" si="1"/>
        <v>6368203.296879562</v>
      </c>
      <c r="H6" s="19">
        <f>SQRT(($B$2*COS(H2*$B$1))^2+($B$3*SIN(H2*$B$1))^2)+H4</f>
        <v>6368733.2068662485</v>
      </c>
      <c r="I6" s="19">
        <f t="shared" si="1"/>
        <v>6368779.175103245</v>
      </c>
      <c r="J6" s="19">
        <f t="shared" si="1"/>
        <v>6368764.650675593</v>
      </c>
      <c r="K6" s="19">
        <f t="shared" si="1"/>
        <v>6368409.9140329175</v>
      </c>
      <c r="L6" s="19">
        <f t="shared" si="1"/>
        <v>6368384.004996787</v>
      </c>
      <c r="M6" s="19">
        <f>SQRT(($B$2*COS(M2*$B$1))^2+($B$3*SIN(M2*$B$1))^2)+M4</f>
        <v>6368813.869017481</v>
      </c>
      <c r="N6" s="19">
        <f>SQRT(($B$2*COS(N2*$B$1))^2+($B$3*SIN(N2*$B$1))^2)+N4</f>
        <v>6368816.287867686</v>
      </c>
      <c r="O6" s="19">
        <f t="shared" si="1"/>
        <v>6368403.146938315</v>
      </c>
      <c r="P6" s="19">
        <f>SQRT(($B$2*COS(P2*$B$1))^2+($B$3*SIN(P2*$B$1))^2)+P4</f>
        <v>6368669.849540792</v>
      </c>
      <c r="Q6" s="19">
        <f t="shared" si="1"/>
        <v>6368830.70318082</v>
      </c>
      <c r="R6" s="19">
        <f>SQRT(($B$2*COS(R2*$B$1))^2+($B$3*SIN(R2*$B$1))^2)+R4</f>
        <v>6368519.7202371545</v>
      </c>
      <c r="S6" s="19">
        <f t="shared" si="1"/>
        <v>6368602.481789098</v>
      </c>
      <c r="T6" s="19">
        <f t="shared" si="1"/>
        <v>6368469.281472009</v>
      </c>
    </row>
    <row r="7" spans="1:20" ht="12.75">
      <c r="A7" s="32" t="s">
        <v>19</v>
      </c>
      <c r="B7" s="29" t="s">
        <v>13</v>
      </c>
      <c r="C7" s="30">
        <v>42.532626</v>
      </c>
      <c r="D7" s="3" t="s">
        <v>20</v>
      </c>
      <c r="E7" s="3">
        <f aca="true" t="shared" si="2" ref="E7:T7">90-$C7</f>
        <v>47.467374</v>
      </c>
      <c r="F7" s="3">
        <f t="shared" si="2"/>
        <v>47.467374</v>
      </c>
      <c r="G7" s="3">
        <f t="shared" si="2"/>
        <v>47.467374</v>
      </c>
      <c r="H7" s="3">
        <f t="shared" si="2"/>
        <v>47.467374</v>
      </c>
      <c r="I7" s="3">
        <f t="shared" si="2"/>
        <v>47.467374</v>
      </c>
      <c r="J7" s="3">
        <f t="shared" si="2"/>
        <v>47.467374</v>
      </c>
      <c r="K7" s="3">
        <f t="shared" si="2"/>
        <v>47.467374</v>
      </c>
      <c r="L7" s="3">
        <f t="shared" si="2"/>
        <v>47.467374</v>
      </c>
      <c r="M7" s="3">
        <f t="shared" si="2"/>
        <v>47.467374</v>
      </c>
      <c r="N7" s="3">
        <f t="shared" si="2"/>
        <v>47.467374</v>
      </c>
      <c r="O7" s="3">
        <f t="shared" si="2"/>
        <v>47.467374</v>
      </c>
      <c r="P7" s="3">
        <f t="shared" si="2"/>
        <v>47.467374</v>
      </c>
      <c r="Q7" s="3">
        <f t="shared" si="2"/>
        <v>47.467374</v>
      </c>
      <c r="R7" s="3">
        <f t="shared" si="2"/>
        <v>47.467374</v>
      </c>
      <c r="S7" s="3">
        <f t="shared" si="2"/>
        <v>47.467374</v>
      </c>
      <c r="T7" s="3">
        <f t="shared" si="2"/>
        <v>47.467374</v>
      </c>
    </row>
    <row r="8" spans="1:20" ht="12.75">
      <c r="A8" s="32"/>
      <c r="B8" s="29" t="s">
        <v>15</v>
      </c>
      <c r="C8" s="30">
        <v>2.452835</v>
      </c>
      <c r="D8" s="3" t="s">
        <v>21</v>
      </c>
      <c r="E8" s="3">
        <f aca="true" t="shared" si="3" ref="E8:T8">E$3-$C8</f>
        <v>2.777721</v>
      </c>
      <c r="F8" s="3">
        <f t="shared" si="3"/>
        <v>3.033623</v>
      </c>
      <c r="G8" s="3">
        <f t="shared" si="3"/>
        <v>2.919387</v>
      </c>
      <c r="H8" s="3">
        <f t="shared" si="3"/>
        <v>3.097165</v>
      </c>
      <c r="I8" s="3">
        <f t="shared" si="3"/>
        <v>3.206908</v>
      </c>
      <c r="J8" s="3">
        <f t="shared" si="3"/>
        <v>3.206674</v>
      </c>
      <c r="K8" s="3">
        <f t="shared" si="3"/>
        <v>3.1082829999999997</v>
      </c>
      <c r="L8" s="3">
        <f t="shared" si="3"/>
        <v>3.1000160000000005</v>
      </c>
      <c r="M8" s="3">
        <f>M$3-$C8</f>
        <v>3.4082760000000003</v>
      </c>
      <c r="N8" s="3">
        <f>N$3-$C8</f>
        <v>3.4138319999999998</v>
      </c>
      <c r="O8" s="3">
        <f t="shared" si="3"/>
        <v>3.121635</v>
      </c>
      <c r="P8" s="3">
        <f t="shared" si="3"/>
        <v>3.398832</v>
      </c>
      <c r="Q8" s="3">
        <f t="shared" si="3"/>
        <v>3.442382</v>
      </c>
      <c r="R8" s="3">
        <f t="shared" si="3"/>
        <v>3.3610650000000004</v>
      </c>
      <c r="S8" s="3">
        <f t="shared" si="3"/>
        <v>3.4770170000000005</v>
      </c>
      <c r="T8" s="3">
        <f t="shared" si="3"/>
        <v>3.394524</v>
      </c>
    </row>
    <row r="9" spans="1:20" s="5" customFormat="1" ht="12.75">
      <c r="A9" s="34"/>
      <c r="B9" s="29" t="s">
        <v>16</v>
      </c>
      <c r="C9" s="31">
        <v>2362</v>
      </c>
      <c r="D9" s="4" t="s">
        <v>22</v>
      </c>
      <c r="E9" s="4">
        <f aca="true" t="shared" si="4" ref="E9:T9">ACOS((COS(E7*$B$1)*COS(E$5*$B$1)+SIN(E7*$B$1)*SIN(E$5*$B$1)*COS(E8*$B$1)))</f>
        <v>0.03830853399199574</v>
      </c>
      <c r="F9" s="4">
        <f t="shared" si="4"/>
        <v>0.04122123794951671</v>
      </c>
      <c r="G9" s="4">
        <f t="shared" si="4"/>
        <v>0.03956306945431898</v>
      </c>
      <c r="H9" s="4">
        <f t="shared" si="4"/>
        <v>0.041968635274425736</v>
      </c>
      <c r="I9" s="4">
        <f t="shared" si="4"/>
        <v>0.04321019840950502</v>
      </c>
      <c r="J9" s="4">
        <f t="shared" si="4"/>
        <v>0.04320081693973643</v>
      </c>
      <c r="K9" s="4">
        <f t="shared" si="4"/>
        <v>0.041476143388408326</v>
      </c>
      <c r="L9" s="4">
        <f t="shared" si="4"/>
        <v>0.041324674033233144</v>
      </c>
      <c r="M9" s="4">
        <f>ACOS((COS(M7*$B$1)*COS(M$5*$B$1)+SIN(M7*$B$1)*SIN(M$5*$B$1)*COS(M8*$B$1)))</f>
        <v>0.04541132684610227</v>
      </c>
      <c r="N9" s="4">
        <f>ACOS((COS(N7*$B$1)*COS(N$5*$B$1)+SIN(N7*$B$1)*SIN(N$5*$B$1)*COS(N8*$B$1)))</f>
        <v>0.04545042635750218</v>
      </c>
      <c r="O9" s="4">
        <f t="shared" si="4"/>
        <v>0.04148171819133806</v>
      </c>
      <c r="P9" s="4">
        <f t="shared" si="4"/>
        <v>0.04506211478424871</v>
      </c>
      <c r="Q9" s="4">
        <f t="shared" si="4"/>
        <v>0.045471281493633775</v>
      </c>
      <c r="R9" s="4">
        <f t="shared" si="4"/>
        <v>0.04435826944492338</v>
      </c>
      <c r="S9" s="4">
        <f t="shared" si="4"/>
        <v>0.04578048324489048</v>
      </c>
      <c r="T9" s="4">
        <f t="shared" si="4"/>
        <v>0.04441082416735953</v>
      </c>
    </row>
    <row r="10" spans="1:20" s="23" customFormat="1" ht="12.75">
      <c r="A10" s="32"/>
      <c r="B10" s="12" t="s">
        <v>18</v>
      </c>
      <c r="C10" s="20">
        <f>SQRT(($B$2*COS(C7*$B$1))^2+($B$3*SIN(C7*$B$1))^2)+C9</f>
        <v>6370688.103893308</v>
      </c>
      <c r="D10" s="4" t="s">
        <v>23</v>
      </c>
      <c r="E10" s="20">
        <f aca="true" t="shared" si="5" ref="E10:T10">SQRT(($B$2*COS(($C7+E$2)/2*$B$1))^2+($B$3*SIN(($C7+E$2)/2*$B$1))^2)</f>
        <v>6368169.742115069</v>
      </c>
      <c r="F10" s="20">
        <f t="shared" si="5"/>
        <v>6368174.156005659</v>
      </c>
      <c r="G10" s="20">
        <f t="shared" si="5"/>
        <v>6368183.770392399</v>
      </c>
      <c r="H10" s="20">
        <f>SQRT(($B$2*COS(($C7+H$2)/2*$B$1))^2+($B$3*SIN(($C7+H$2)/2*$B$1))^2)</f>
        <v>6368174.733669801</v>
      </c>
      <c r="I10" s="20">
        <f t="shared" si="5"/>
        <v>6368177.715016063</v>
      </c>
      <c r="J10" s="20">
        <f t="shared" si="5"/>
        <v>6368177.952582974</v>
      </c>
      <c r="K10" s="20">
        <f t="shared" si="5"/>
        <v>6368198.066617004</v>
      </c>
      <c r="L10" s="20">
        <f t="shared" si="5"/>
        <v>6368200.110412134</v>
      </c>
      <c r="M10" s="20">
        <f>SQRT(($B$2*COS(($C7+M$2)/2*$B$1))^2+($B$3*SIN(($C7+M$2)/2*$B$1))^2)</f>
        <v>6368187.553101056</v>
      </c>
      <c r="N10" s="20">
        <f>SQRT(($B$2*COS(($C7+N$2)/2*$B$1))^2+($B$3*SIN(($C7+N$2)/2*$B$1))^2)</f>
        <v>6368188.761466442</v>
      </c>
      <c r="O10" s="20">
        <f t="shared" si="5"/>
        <v>6368204.677687567</v>
      </c>
      <c r="P10" s="20">
        <f>SQRT(($B$2*COS(($C7+P$2)/2*$B$1))^2+($B$3*SIN(($C7+P$2)/2*$B$1))^2)</f>
        <v>6368197.534813177</v>
      </c>
      <c r="Q10" s="20">
        <f t="shared" si="5"/>
        <v>6368203.456786506</v>
      </c>
      <c r="R10" s="20">
        <f>SQRT(($B$2*COS(($C7+R$2)/2*$B$1))^2+($B$3*SIN(($C7+R$2)/2*$B$1))^2)</f>
        <v>6368208.461354692</v>
      </c>
      <c r="S10" s="20">
        <f t="shared" si="5"/>
        <v>6368209.3414474</v>
      </c>
      <c r="T10" s="20">
        <f t="shared" si="5"/>
        <v>6368227.72794936</v>
      </c>
    </row>
    <row r="11" spans="1:20" s="9" customFormat="1" ht="12.75">
      <c r="A11" s="35"/>
      <c r="B11" s="15"/>
      <c r="C11" s="23"/>
      <c r="D11" s="36" t="s">
        <v>24</v>
      </c>
      <c r="E11" s="37" t="str">
        <f aca="true" t="shared" si="6" ref="E11:T11">TRUNC(E12)&amp;"°"&amp;TRUNC((E12-TRUNC(E12))*60)&amp;"'"&amp;ROUND(((E12-TRUNC(E12))*60-TRUNC((E12-TRUNC(E12))*60))*60,0)&amp;"''"</f>
        <v>248°48'54''</v>
      </c>
      <c r="F11" s="37" t="str">
        <f t="shared" si="6"/>
        <v>251°8'35''</v>
      </c>
      <c r="G11" s="37" t="str">
        <f t="shared" si="6"/>
        <v>251°35'59''</v>
      </c>
      <c r="H11" s="37" t="str">
        <f t="shared" si="6"/>
        <v>251°36'39''</v>
      </c>
      <c r="I11" s="37" t="str">
        <f t="shared" si="6"/>
        <v>252°36'49''</v>
      </c>
      <c r="J11" s="37" t="str">
        <f t="shared" si="6"/>
        <v>252°38'24''</v>
      </c>
      <c r="K11" s="37" t="str">
        <f t="shared" si="6"/>
        <v>254°30'8''</v>
      </c>
      <c r="L11" s="37" t="str">
        <f t="shared" si="6"/>
        <v>254°42'34''</v>
      </c>
      <c r="M11" s="37" t="str">
        <f>TRUNC(M12)&amp;"°"&amp;TRUNC((M12-TRUNC(M12))*60)&amp;"'"&amp;ROUND(((M12-TRUNC(M12))*60-TRUNC((M12-TRUNC(M12))*60))*60,0)&amp;"''"</f>
        <v>254°48'18''</v>
      </c>
      <c r="N11" s="37" t="str">
        <f>TRUNC(N12)&amp;"°"&amp;TRUNC((N12-TRUNC(N12))*60)&amp;"'"&amp;ROUND(((N12-TRUNC(N12))*60-TRUNC((N12-TRUNC(N12))*60))*60,0)&amp;"''"</f>
        <v>254°58'4''</v>
      </c>
      <c r="O11" s="37" t="str">
        <f t="shared" si="6"/>
        <v>255°23'8''</v>
      </c>
      <c r="P11" s="37" t="str">
        <f t="shared" si="6"/>
        <v>255°53'17''</v>
      </c>
      <c r="Q11" s="37" t="str">
        <f t="shared" si="6"/>
        <v>256°45'19''</v>
      </c>
      <c r="R11" s="37" t="str">
        <f t="shared" si="6"/>
        <v>256°58'24''</v>
      </c>
      <c r="S11" s="37" t="str">
        <f t="shared" si="6"/>
        <v>257°33'60''</v>
      </c>
      <c r="T11" s="37" t="str">
        <f t="shared" si="6"/>
        <v>259°21'16''</v>
      </c>
    </row>
    <row r="12" spans="1:20" s="23" customFormat="1" ht="12.75">
      <c r="A12" s="32"/>
      <c r="B12" s="14"/>
      <c r="C12" s="38"/>
      <c r="D12" s="8"/>
      <c r="E12" s="8">
        <f aca="true" t="shared" si="7" ref="E12:T12">360-ACOS((COS(E7*$B$1)-COS(E$5*$B$1)*COS(E9))/(SIN(E$5*$B$1)*SIN(E9)))/$B$1</f>
        <v>248.81494557539045</v>
      </c>
      <c r="F12" s="8">
        <f t="shared" si="7"/>
        <v>251.14314666569987</v>
      </c>
      <c r="G12" s="8">
        <f t="shared" si="7"/>
        <v>251.59964418889365</v>
      </c>
      <c r="H12" s="8">
        <f>360-ACOS((COS(H7*$B$1)-COS(H$5*$B$1)*COS(H9))/(SIN(H$5*$B$1)*SIN(H9)))/$B$1</f>
        <v>251.6109164566388</v>
      </c>
      <c r="I12" s="8">
        <f t="shared" si="7"/>
        <v>252.61362911720215</v>
      </c>
      <c r="J12" s="8">
        <f t="shared" si="7"/>
        <v>252.6400196263044</v>
      </c>
      <c r="K12" s="8">
        <f t="shared" si="7"/>
        <v>254.5022179013147</v>
      </c>
      <c r="L12" s="8">
        <f t="shared" si="7"/>
        <v>254.7094693669335</v>
      </c>
      <c r="M12" s="8">
        <f>360-ACOS((COS(M7*$B$1)-COS(M$5*$B$1)*COS(M9))/(SIN(M$5*$B$1)*SIN(M9)))/$B$1</f>
        <v>254.80507972135507</v>
      </c>
      <c r="N12" s="8">
        <f>360-ACOS((COS(N7*$B$1)-COS(N$5*$B$1)*COS(N9))/(SIN(N$5*$B$1)*SIN(N9)))/$B$1</f>
        <v>254.96776556961316</v>
      </c>
      <c r="O12" s="8">
        <f t="shared" si="7"/>
        <v>255.38568371709255</v>
      </c>
      <c r="P12" s="8">
        <f>360-ACOS((COS(P7*$B$1)-COS(P$5*$B$1)*COS(P9))/(SIN(P$5*$B$1)*SIN(P9)))/$B$1</f>
        <v>255.88816766579362</v>
      </c>
      <c r="Q12" s="8">
        <f t="shared" si="7"/>
        <v>256.75540958608707</v>
      </c>
      <c r="R12" s="8">
        <f>360-ACOS((COS(R7*$B$1)-COS(R$5*$B$1)*COS(R9))/(SIN(R$5*$B$1)*SIN(R9)))/$B$1</f>
        <v>256.97329607097424</v>
      </c>
      <c r="S12" s="8">
        <f t="shared" si="7"/>
        <v>257.5665700907124</v>
      </c>
      <c r="T12" s="8">
        <f t="shared" si="7"/>
        <v>259.35447930584604</v>
      </c>
    </row>
    <row r="13" spans="1:20" s="23" customFormat="1" ht="12.75">
      <c r="A13" s="32"/>
      <c r="B13" s="14"/>
      <c r="C13" s="38"/>
      <c r="D13" s="21" t="s">
        <v>25</v>
      </c>
      <c r="E13" s="22">
        <f aca="true" t="shared" si="8" ref="E13:T13">E9*E10/1000</f>
        <v>243.95524703261387</v>
      </c>
      <c r="F13" s="22">
        <f t="shared" si="8"/>
        <v>262.504022188672</v>
      </c>
      <c r="G13" s="22">
        <f t="shared" si="8"/>
        <v>251.9448968059014</v>
      </c>
      <c r="H13" s="22">
        <f>H9*H10/1000</f>
        <v>267.26360276120107</v>
      </c>
      <c r="I13" s="22">
        <f t="shared" si="8"/>
        <v>275.1702225728324</v>
      </c>
      <c r="J13" s="22">
        <f t="shared" si="8"/>
        <v>275.1104899692026</v>
      </c>
      <c r="K13" s="22">
        <f t="shared" si="8"/>
        <v>264.1282961367915</v>
      </c>
      <c r="L13" s="22">
        <f t="shared" si="8"/>
        <v>263.1637937411807</v>
      </c>
      <c r="M13" s="22">
        <f>M9*M10/1000</f>
        <v>289.18784639115233</v>
      </c>
      <c r="N13" s="22">
        <f>N9*N10/1000</f>
        <v>289.43689433370355</v>
      </c>
      <c r="O13" s="22">
        <f t="shared" si="8"/>
        <v>264.1640718245964</v>
      </c>
      <c r="P13" s="22">
        <f>P9*P10/1000</f>
        <v>286.96444828252106</v>
      </c>
      <c r="Q13" s="22">
        <f t="shared" si="8"/>
        <v>289.57037199227085</v>
      </c>
      <c r="R13" s="22">
        <f>R9*R10/1000</f>
        <v>282.48270681021233</v>
      </c>
      <c r="S13" s="22">
        <f t="shared" si="8"/>
        <v>291.5397010560877</v>
      </c>
      <c r="T13" s="22">
        <f t="shared" si="8"/>
        <v>282.81824188366255</v>
      </c>
    </row>
    <row r="14" spans="1:20" ht="12.75">
      <c r="A14" s="33"/>
      <c r="B14" s="16"/>
      <c r="C14" s="39"/>
      <c r="D14" s="24" t="s">
        <v>26</v>
      </c>
      <c r="E14" s="25">
        <f aca="true" t="shared" si="9" ref="E14:T14">$C10*E$6*SIN(E9)/SQRT(E$6^2+$C10^2-2*$C10*E$6*COS(E9))-E10</f>
        <v>-196.1017928114161</v>
      </c>
      <c r="F14" s="25">
        <f t="shared" si="9"/>
        <v>-280.6075083781034</v>
      </c>
      <c r="G14" s="25">
        <f t="shared" si="9"/>
        <v>-293.97071745898575</v>
      </c>
      <c r="H14" s="25">
        <f>$C10*H$6*SIN(H9)/SQRT(H$6^2+$C10^2-2*$C10*H$6*COS(H9))-H10</f>
        <v>-36.819953763857484</v>
      </c>
      <c r="I14" s="25">
        <f t="shared" si="9"/>
        <v>-83.90377314481884</v>
      </c>
      <c r="J14" s="25">
        <f t="shared" si="9"/>
        <v>-93.16507245320827</v>
      </c>
      <c r="K14" s="25">
        <f t="shared" si="9"/>
        <v>-255.58279923256487</v>
      </c>
      <c r="L14" s="25">
        <f t="shared" si="9"/>
        <v>-267.7916132444516</v>
      </c>
      <c r="M14" s="25">
        <f>$C10*M$6*SIN(M9)/SQRT(M$6^2+$C10^2-2*$C10*M$6*COS(M9))-M10</f>
        <v>-212.21382856089622</v>
      </c>
      <c r="N14" s="25">
        <f>$C10*N$6*SIN(N9)/SQRT(N$6^2+$C10^2-2*$C10*N$6*COS(N9))-N10</f>
        <v>-214.4671182744205</v>
      </c>
      <c r="O14" s="25">
        <f t="shared" si="9"/>
        <v>-267.29039679002017</v>
      </c>
      <c r="P14" s="25">
        <f>$C10*P$6*SIN(P9)/SQRT(P$6^2+$C10^2-2*$C10*P$6*COS(P9))-P10</f>
        <v>-292.79353529028594</v>
      </c>
      <c r="Q14" s="25">
        <f t="shared" si="9"/>
        <v>-221.30243585817516</v>
      </c>
      <c r="R14" s="25">
        <f>$C10*R$6*SIN(R9)/SQRT(R$6^2+$C10^2-2*$C10*R$6*COS(R9))-R10</f>
        <v>-358.7798321796581</v>
      </c>
      <c r="S14" s="25">
        <f t="shared" si="9"/>
        <v>-395.6869170423597</v>
      </c>
      <c r="T14" s="25">
        <f t="shared" si="9"/>
        <v>-415.34079098142684</v>
      </c>
    </row>
    <row r="15" spans="1:20" ht="12.75">
      <c r="A15" s="32" t="s">
        <v>27</v>
      </c>
      <c r="B15" s="29" t="s">
        <v>13</v>
      </c>
      <c r="C15" s="30">
        <v>42.519024</v>
      </c>
      <c r="D15" s="3" t="s">
        <v>20</v>
      </c>
      <c r="E15" s="3">
        <f aca="true" t="shared" si="10" ref="E15:T15">90-$C15</f>
        <v>47.480976</v>
      </c>
      <c r="F15" s="3">
        <f t="shared" si="10"/>
        <v>47.480976</v>
      </c>
      <c r="G15" s="3">
        <f t="shared" si="10"/>
        <v>47.480976</v>
      </c>
      <c r="H15" s="3">
        <f t="shared" si="10"/>
        <v>47.480976</v>
      </c>
      <c r="I15" s="3">
        <f t="shared" si="10"/>
        <v>47.480976</v>
      </c>
      <c r="J15" s="3">
        <f t="shared" si="10"/>
        <v>47.480976</v>
      </c>
      <c r="K15" s="3">
        <f t="shared" si="10"/>
        <v>47.480976</v>
      </c>
      <c r="L15" s="3">
        <f t="shared" si="10"/>
        <v>47.480976</v>
      </c>
      <c r="M15" s="3">
        <f t="shared" si="10"/>
        <v>47.480976</v>
      </c>
      <c r="N15" s="3">
        <f t="shared" si="10"/>
        <v>47.480976</v>
      </c>
      <c r="O15" s="3">
        <f t="shared" si="10"/>
        <v>47.480976</v>
      </c>
      <c r="P15" s="3">
        <f t="shared" si="10"/>
        <v>47.480976</v>
      </c>
      <c r="Q15" s="3">
        <f t="shared" si="10"/>
        <v>47.480976</v>
      </c>
      <c r="R15" s="3">
        <f t="shared" si="10"/>
        <v>47.480976</v>
      </c>
      <c r="S15" s="3">
        <f t="shared" si="10"/>
        <v>47.480976</v>
      </c>
      <c r="T15" s="3">
        <f t="shared" si="10"/>
        <v>47.480976</v>
      </c>
    </row>
    <row r="16" spans="1:20" ht="12.75">
      <c r="A16" s="32"/>
      <c r="B16" s="29" t="s">
        <v>15</v>
      </c>
      <c r="C16" s="30">
        <v>2.457219</v>
      </c>
      <c r="D16" s="3" t="s">
        <v>21</v>
      </c>
      <c r="E16" s="4">
        <f aca="true" t="shared" si="11" ref="E16:T16">E$3-$C16</f>
        <v>2.773337</v>
      </c>
      <c r="F16" s="3">
        <f t="shared" si="11"/>
        <v>3.029239</v>
      </c>
      <c r="G16" s="3">
        <f t="shared" si="11"/>
        <v>2.915003</v>
      </c>
      <c r="H16" s="3">
        <f t="shared" si="11"/>
        <v>3.092781</v>
      </c>
      <c r="I16" s="3">
        <f t="shared" si="11"/>
        <v>3.202524</v>
      </c>
      <c r="J16" s="3">
        <f t="shared" si="11"/>
        <v>3.20229</v>
      </c>
      <c r="K16" s="3">
        <f t="shared" si="11"/>
        <v>3.1038989999999997</v>
      </c>
      <c r="L16" s="3">
        <f t="shared" si="11"/>
        <v>3.0956320000000006</v>
      </c>
      <c r="M16" s="3">
        <f>M$3-$C16</f>
        <v>3.4038920000000004</v>
      </c>
      <c r="N16" s="3">
        <f>N$3-$C16</f>
        <v>3.409448</v>
      </c>
      <c r="O16" s="3">
        <f t="shared" si="11"/>
        <v>3.117251</v>
      </c>
      <c r="P16" s="3">
        <f t="shared" si="11"/>
        <v>3.394448</v>
      </c>
      <c r="Q16" s="3">
        <f t="shared" si="11"/>
        <v>3.437998</v>
      </c>
      <c r="R16" s="3">
        <f t="shared" si="11"/>
        <v>3.3566810000000005</v>
      </c>
      <c r="S16" s="3">
        <f t="shared" si="11"/>
        <v>3.4726330000000005</v>
      </c>
      <c r="T16" s="3">
        <f t="shared" si="11"/>
        <v>3.39014</v>
      </c>
    </row>
    <row r="17" spans="1:20" s="23" customFormat="1" ht="12.75">
      <c r="A17" s="32"/>
      <c r="B17" s="29" t="s">
        <v>16</v>
      </c>
      <c r="C17" s="31">
        <v>2784</v>
      </c>
      <c r="D17" s="3" t="s">
        <v>22</v>
      </c>
      <c r="E17" s="4">
        <f aca="true" t="shared" si="12" ref="E17:T17">ACOS((COS(E15*$B$1)*COS(E$5*$B$1)+SIN(E15*$B$1)*SIN(E$5*$B$1)*COS(E16*$B$1)))</f>
        <v>0.0383504606445324</v>
      </c>
      <c r="F17" s="3">
        <f t="shared" si="12"/>
        <v>0.04125404987505421</v>
      </c>
      <c r="G17" s="3">
        <f t="shared" si="12"/>
        <v>0.039593651695487564</v>
      </c>
      <c r="H17" s="3">
        <f t="shared" si="12"/>
        <v>0.04199964284300606</v>
      </c>
      <c r="I17" s="3">
        <f t="shared" si="12"/>
        <v>0.04323726222503943</v>
      </c>
      <c r="J17" s="3">
        <f t="shared" si="12"/>
        <v>0.043227768455774696</v>
      </c>
      <c r="K17" s="3">
        <f t="shared" si="12"/>
        <v>0.04149493709486651</v>
      </c>
      <c r="L17" s="3">
        <f t="shared" si="12"/>
        <v>0.041342565628623706</v>
      </c>
      <c r="M17" s="3">
        <f>ACOS((COS(M15*$B$1)*COS(M$5*$B$1)+SIN(M15*$B$1)*SIN(M$5*$B$1)*COS(M16*$B$1)))</f>
        <v>0.045429644986064055</v>
      </c>
      <c r="N17" s="3">
        <f>ACOS((COS(N15*$B$1)*COS(N$5*$B$1)+SIN(N15*$B$1)*SIN(N$5*$B$1)*COS(N16*$B$1)))</f>
        <v>0.04546806860265784</v>
      </c>
      <c r="O17" s="3">
        <f t="shared" si="12"/>
        <v>0.04149679490704572</v>
      </c>
      <c r="P17" s="3">
        <f t="shared" si="12"/>
        <v>0.04507580405346934</v>
      </c>
      <c r="Q17" s="3">
        <f t="shared" si="12"/>
        <v>0.045481399577124826</v>
      </c>
      <c r="R17" s="3">
        <f t="shared" si="12"/>
        <v>0.04436723895110117</v>
      </c>
      <c r="S17" s="3">
        <f t="shared" si="12"/>
        <v>0.0457872421990726</v>
      </c>
      <c r="T17" s="3">
        <f t="shared" si="12"/>
        <v>0.04440974213896465</v>
      </c>
    </row>
    <row r="18" spans="1:20" s="9" customFormat="1" ht="12.75">
      <c r="A18" s="32"/>
      <c r="B18" s="12" t="s">
        <v>18</v>
      </c>
      <c r="C18" s="20">
        <f>SQRT(($B$2*COS(C15*$B$1))^2+($B$3*SIN(C15*$B$1))^2)+C17</f>
        <v>6371115.243590534</v>
      </c>
      <c r="D18" s="4" t="s">
        <v>23</v>
      </c>
      <c r="E18" s="20">
        <f aca="true" t="shared" si="13" ref="E18:T18">SQRT(($B$2*COS(($C15+E$2)/2*$B$1))^2+($B$3*SIN(($C15+E$2)/2*$B$1))^2)</f>
        <v>6368172.314993398</v>
      </c>
      <c r="F18" s="20">
        <f t="shared" si="13"/>
        <v>6368176.728806613</v>
      </c>
      <c r="G18" s="20">
        <f t="shared" si="13"/>
        <v>6368186.343023331</v>
      </c>
      <c r="H18" s="20">
        <f>SQRT(($B$2*COS(($C15+H$2)/2*$B$1))^2+($B$3*SIN(($C15+H$2)/2*$B$1))^2)</f>
        <v>6368177.3064605985</v>
      </c>
      <c r="I18" s="20">
        <f t="shared" si="13"/>
        <v>6368180.287754318</v>
      </c>
      <c r="J18" s="20">
        <f t="shared" si="13"/>
        <v>6368180.525317034</v>
      </c>
      <c r="K18" s="20">
        <f t="shared" si="13"/>
        <v>6368200.638991357</v>
      </c>
      <c r="L18" s="20">
        <f t="shared" si="13"/>
        <v>6368202.682749439</v>
      </c>
      <c r="M18" s="20">
        <f>SQRT(($B$2*COS(($C15+M$2)/2*$B$1))^2+($B$3*SIN(($C15+M$2)/2*$B$1))^2)</f>
        <v>6368190.125664538</v>
      </c>
      <c r="N18" s="20">
        <f>SQRT(($B$2*COS(($C15+N$2)/2*$B$1))^2+($B$3*SIN(($C15+N$2)/2*$B$1))^2)</f>
        <v>6368191.33400831</v>
      </c>
      <c r="O18" s="20">
        <f t="shared" si="13"/>
        <v>6368207.249941746</v>
      </c>
      <c r="P18" s="20">
        <f>SQRT(($B$2*COS(($C15+P$2)/2*$B$1))^2+($B$3*SIN(($C15+P$2)/2*$B$1))^2)</f>
        <v>6368200.107197156</v>
      </c>
      <c r="Q18" s="20">
        <f t="shared" si="13"/>
        <v>6368206.029062951</v>
      </c>
      <c r="R18" s="20">
        <f>SQRT(($B$2*COS(($C15+R$2)/2*$B$1))^2+($B$3*SIN(($C15+R$2)/2*$B$1))^2)</f>
        <v>6368211.033539659</v>
      </c>
      <c r="S18" s="20">
        <f t="shared" si="13"/>
        <v>6368211.913616223</v>
      </c>
      <c r="T18" s="20">
        <f t="shared" si="13"/>
        <v>6368230.299777009</v>
      </c>
    </row>
    <row r="19" spans="1:20" s="14" customFormat="1" ht="12.75">
      <c r="A19" s="35"/>
      <c r="B19" s="15"/>
      <c r="C19" s="20"/>
      <c r="D19" s="36" t="s">
        <v>24</v>
      </c>
      <c r="E19" s="37" t="str">
        <f aca="true" t="shared" si="14" ref="E19:T19">TRUNC(E20)&amp;"°"&amp;TRUNC((E20-TRUNC(E20))*60)&amp;"'"&amp;ROUND(((E20-TRUNC(E20))*60-TRUNC((E20-TRUNC(E20))*60))*60,0)&amp;"''"</f>
        <v>248°27'20''</v>
      </c>
      <c r="F19" s="37" t="str">
        <f t="shared" si="14"/>
        <v>250°48'26''</v>
      </c>
      <c r="G19" s="37" t="str">
        <f t="shared" si="14"/>
        <v>251°14'57''</v>
      </c>
      <c r="H19" s="37" t="str">
        <f t="shared" si="14"/>
        <v>251°16'50''</v>
      </c>
      <c r="I19" s="37" t="str">
        <f t="shared" si="14"/>
        <v>252°17'31''</v>
      </c>
      <c r="J19" s="37" t="str">
        <f t="shared" si="14"/>
        <v>252°19'6''</v>
      </c>
      <c r="K19" s="37" t="str">
        <f t="shared" si="14"/>
        <v>254°9'58''</v>
      </c>
      <c r="L19" s="37" t="str">
        <f t="shared" si="14"/>
        <v>254°22'19''</v>
      </c>
      <c r="M19" s="37" t="str">
        <f>TRUNC(M20)&amp;"°"&amp;TRUNC((M20-TRUNC(M20))*60)&amp;"'"&amp;ROUND(((M20-TRUNC(M20))*60-TRUNC((M20-TRUNC(M20))*60))*60,0)&amp;"''"</f>
        <v>254°29'53''</v>
      </c>
      <c r="N19" s="37" t="str">
        <f>TRUNC(N20)&amp;"°"&amp;TRUNC((N20-TRUNC(N20))*60)&amp;"'"&amp;ROUND(((N20-TRUNC(N20))*60-TRUNC((N20-TRUNC(N20))*60))*60,0)&amp;"''"</f>
        <v>254°39'39''</v>
      </c>
      <c r="O19" s="37" t="str">
        <f t="shared" si="14"/>
        <v>255°2'57''</v>
      </c>
      <c r="P19" s="37" t="str">
        <f t="shared" si="14"/>
        <v>255°34'42''</v>
      </c>
      <c r="Q19" s="37" t="str">
        <f t="shared" si="14"/>
        <v>256°26'53''</v>
      </c>
      <c r="R19" s="37" t="str">
        <f t="shared" si="14"/>
        <v>256°39'30''</v>
      </c>
      <c r="S19" s="37" t="str">
        <f t="shared" si="14"/>
        <v>257°15'40''</v>
      </c>
      <c r="T19" s="37" t="str">
        <f t="shared" si="14"/>
        <v>259°2'22''</v>
      </c>
    </row>
    <row r="20" spans="1:20" s="14" customFormat="1" ht="12.75">
      <c r="A20" s="32"/>
      <c r="C20" s="38"/>
      <c r="D20" s="8"/>
      <c r="E20" s="8">
        <f aca="true" t="shared" si="15" ref="E20:T20">360-ACOS((COS(E15*$B$1)-COS(E$5*$B$1)*COS(E17))/(SIN(E$5*$B$1)*SIN(E17)))/$B$1</f>
        <v>248.455537776985</v>
      </c>
      <c r="F20" s="8">
        <f t="shared" si="15"/>
        <v>250.80710853794335</v>
      </c>
      <c r="G20" s="8">
        <f t="shared" si="15"/>
        <v>251.24910277773603</v>
      </c>
      <c r="H20" s="8">
        <f>360-ACOS((COS(H15*$B$1)-COS(H$5*$B$1)*COS(H17))/(SIN(H$5*$B$1)*SIN(H17)))/$B$1</f>
        <v>251.28052491657542</v>
      </c>
      <c r="I20" s="8">
        <f t="shared" si="15"/>
        <v>252.29208034164353</v>
      </c>
      <c r="J20" s="8">
        <f t="shared" si="15"/>
        <v>252.31838408372923</v>
      </c>
      <c r="K20" s="8">
        <f t="shared" si="15"/>
        <v>254.16612630677804</v>
      </c>
      <c r="L20" s="8">
        <f t="shared" si="15"/>
        <v>254.37204888565097</v>
      </c>
      <c r="M20" s="8">
        <f>360-ACOS((COS(M15*$B$1)-COS(M$5*$B$1)*COS(M17))/(SIN(M$5*$B$1)*SIN(M17)))/$B$1</f>
        <v>254.49804179827052</v>
      </c>
      <c r="N20" s="8">
        <f>360-ACOS((COS(N15*$B$1)-COS(N$5*$B$1)*COS(N17))/(SIN(N$5*$B$1)*SIN(N17)))/$B$1</f>
        <v>254.66092630190315</v>
      </c>
      <c r="O20" s="8">
        <f t="shared" si="15"/>
        <v>255.04926497462185</v>
      </c>
      <c r="P20" s="8">
        <f>360-ACOS((COS(P15*$B$1)-COS(P$5*$B$1)*COS(P17))/(SIN(P$5*$B$1)*SIN(P17)))/$B$1</f>
        <v>255.5783496195051</v>
      </c>
      <c r="Q20" s="8">
        <f t="shared" si="15"/>
        <v>256.4481451950279</v>
      </c>
      <c r="R20" s="8">
        <f>360-ACOS((COS(R15*$B$1)-COS(R$5*$B$1)*COS(R17))/(SIN(R$5*$B$1)*SIN(R17)))/$B$1</f>
        <v>256.65826592989896</v>
      </c>
      <c r="S20" s="8">
        <f t="shared" si="15"/>
        <v>257.2612225971601</v>
      </c>
      <c r="T20" s="8">
        <f t="shared" si="15"/>
        <v>259.03957636206127</v>
      </c>
    </row>
    <row r="21" spans="1:20" ht="12.75">
      <c r="A21" s="32"/>
      <c r="B21" s="14"/>
      <c r="C21" s="38"/>
      <c r="D21" s="21" t="s">
        <v>25</v>
      </c>
      <c r="E21" s="22">
        <f aca="true" t="shared" si="16" ref="E21:T21">E17*E18/1000</f>
        <v>244.22234174375512</v>
      </c>
      <c r="F21" s="22">
        <f t="shared" si="16"/>
        <v>262.7130803833476</v>
      </c>
      <c r="G21" s="22">
        <f t="shared" si="16"/>
        <v>252.13975199762643</v>
      </c>
      <c r="H21" s="22">
        <f>H17*H18/1000</f>
        <v>267.4611724322815</v>
      </c>
      <c r="I21" s="22">
        <f t="shared" si="16"/>
        <v>275.3426809979605</v>
      </c>
      <c r="J21" s="22">
        <f t="shared" si="16"/>
        <v>275.2822332329784</v>
      </c>
      <c r="K21" s="22">
        <f t="shared" si="16"/>
        <v>264.2480849224351</v>
      </c>
      <c r="L21" s="22">
        <f t="shared" si="16"/>
        <v>263.2778373479463</v>
      </c>
      <c r="M21" s="22">
        <f>M17*M18/1000</f>
        <v>289.30461661269857</v>
      </c>
      <c r="N21" s="22">
        <f>N17*N18/1000</f>
        <v>289.549360449541</v>
      </c>
      <c r="O21" s="22">
        <f t="shared" si="16"/>
        <v>264.26019017639425</v>
      </c>
      <c r="P21" s="22">
        <f>P17*P18/1000</f>
        <v>287.0517402053014</v>
      </c>
      <c r="Q21" s="22">
        <f t="shared" si="16"/>
        <v>289.63492299726744</v>
      </c>
      <c r="R21" s="22">
        <f>R17*R18/1000</f>
        <v>282.5399406160931</v>
      </c>
      <c r="S21" s="22">
        <f t="shared" si="16"/>
        <v>291.5828612637656</v>
      </c>
      <c r="T21" s="22">
        <f t="shared" si="16"/>
        <v>282.81146549463847</v>
      </c>
    </row>
    <row r="22" spans="1:20" ht="12.75">
      <c r="A22" s="33"/>
      <c r="B22" s="16"/>
      <c r="C22" s="39"/>
      <c r="D22" s="24" t="s">
        <v>26</v>
      </c>
      <c r="E22" s="25">
        <f aca="true" t="shared" si="17" ref="E22:T22">$C18*E$6*SIN(E17)/SQRT(E$6^2+$C18^2-2*$C18*E$6*COS(E17))-E18</f>
        <v>-108.44489314779639</v>
      </c>
      <c r="F22" s="25">
        <f t="shared" si="17"/>
        <v>-173.0536595089361</v>
      </c>
      <c r="G22" s="25">
        <f t="shared" si="17"/>
        <v>-199.89831267669797</v>
      </c>
      <c r="H22" s="25">
        <f>$C18*H$6*SIN(H17)/SQRT(H$6^2+$C18^2-2*$C18*H$6*COS(H17))-H18</f>
        <v>89.85981586761773</v>
      </c>
      <c r="I22" s="25">
        <f t="shared" si="17"/>
        <v>49.22316709626466</v>
      </c>
      <c r="J22" s="25">
        <f t="shared" si="17"/>
        <v>39.41756731458008</v>
      </c>
      <c r="K22" s="25">
        <f t="shared" si="17"/>
        <v>-142.7147553563118</v>
      </c>
      <c r="L22" s="25">
        <f t="shared" si="17"/>
        <v>-156.59542953316122</v>
      </c>
      <c r="M22" s="25">
        <f>$C18*M$6*SIN(M17)/SQRT(M$6^2+$C18^2-2*$C18*M$6*COS(M17))-M18</f>
        <v>-70.34146799519658</v>
      </c>
      <c r="N22" s="25">
        <f>$C18*N$6*SIN(N17)/SQRT(N$6^2+$C18^2-2*$C18*N$6*COS(N17))-N18</f>
        <v>-72.35849854536355</v>
      </c>
      <c r="O22" s="25">
        <f t="shared" si="17"/>
        <v>-154.47306569572538</v>
      </c>
      <c r="P22" s="25">
        <f>$C18*P$6*SIN(P17)/SQRT(P$6^2+$C18^2-2*$C18*P$6*COS(P17))-P18</f>
        <v>-156.41268426086754</v>
      </c>
      <c r="Q22" s="25">
        <f t="shared" si="17"/>
        <v>-78.18722052779049</v>
      </c>
      <c r="R22" s="25">
        <f>$C18*R$6*SIN(R17)/SQRT(R$6^2+$C18^2-2*$C18*R$6*COS(R17))-R18</f>
        <v>-229.55380260106176</v>
      </c>
      <c r="S22" s="25">
        <f t="shared" si="17"/>
        <v>-258.7500430634245</v>
      </c>
      <c r="T22" s="25">
        <f t="shared" si="17"/>
        <v>-287.04970853496343</v>
      </c>
    </row>
    <row r="23" spans="1:20" s="5" customFormat="1" ht="12.75">
      <c r="A23" s="32" t="s">
        <v>28</v>
      </c>
      <c r="B23" s="29" t="s">
        <v>13</v>
      </c>
      <c r="C23" s="30">
        <v>42.516637</v>
      </c>
      <c r="D23" s="3" t="s">
        <v>20</v>
      </c>
      <c r="E23" s="3">
        <f aca="true" t="shared" si="18" ref="E23:T23">90-$C23</f>
        <v>47.483363</v>
      </c>
      <c r="F23" s="3">
        <f t="shared" si="18"/>
        <v>47.483363</v>
      </c>
      <c r="G23" s="3">
        <f t="shared" si="18"/>
        <v>47.483363</v>
      </c>
      <c r="H23" s="3">
        <f t="shared" si="18"/>
        <v>47.483363</v>
      </c>
      <c r="I23" s="3">
        <f t="shared" si="18"/>
        <v>47.483363</v>
      </c>
      <c r="J23" s="3">
        <f t="shared" si="18"/>
        <v>47.483363</v>
      </c>
      <c r="K23" s="3">
        <f t="shared" si="18"/>
        <v>47.483363</v>
      </c>
      <c r="L23" s="3">
        <f t="shared" si="18"/>
        <v>47.483363</v>
      </c>
      <c r="M23" s="3">
        <f t="shared" si="18"/>
        <v>47.483363</v>
      </c>
      <c r="N23" s="3">
        <f t="shared" si="18"/>
        <v>47.483363</v>
      </c>
      <c r="O23" s="3">
        <f t="shared" si="18"/>
        <v>47.483363</v>
      </c>
      <c r="P23" s="3">
        <f t="shared" si="18"/>
        <v>47.483363</v>
      </c>
      <c r="Q23" s="3">
        <f t="shared" si="18"/>
        <v>47.483363</v>
      </c>
      <c r="R23" s="3">
        <f t="shared" si="18"/>
        <v>47.483363</v>
      </c>
      <c r="S23" s="3">
        <f t="shared" si="18"/>
        <v>47.483363</v>
      </c>
      <c r="T23" s="3">
        <f t="shared" si="18"/>
        <v>47.483363</v>
      </c>
    </row>
    <row r="24" spans="1:20" s="23" customFormat="1" ht="12.75">
      <c r="A24" s="32"/>
      <c r="B24" s="29" t="s">
        <v>15</v>
      </c>
      <c r="C24" s="30">
        <v>2.46101</v>
      </c>
      <c r="D24" s="3" t="s">
        <v>21</v>
      </c>
      <c r="E24" s="3">
        <f aca="true" t="shared" si="19" ref="E24:T24">E$3-$C24</f>
        <v>2.769546</v>
      </c>
      <c r="F24" s="3">
        <f t="shared" si="19"/>
        <v>3.025448</v>
      </c>
      <c r="G24" s="3">
        <f t="shared" si="19"/>
        <v>2.911212</v>
      </c>
      <c r="H24" s="3">
        <f t="shared" si="19"/>
        <v>3.08899</v>
      </c>
      <c r="I24" s="3">
        <f t="shared" si="19"/>
        <v>3.198733</v>
      </c>
      <c r="J24" s="3">
        <f t="shared" si="19"/>
        <v>3.198499</v>
      </c>
      <c r="K24" s="3">
        <f t="shared" si="19"/>
        <v>3.1001079999999996</v>
      </c>
      <c r="L24" s="3">
        <f t="shared" si="19"/>
        <v>3.0918410000000005</v>
      </c>
      <c r="M24" s="3">
        <f>M$3-$C24</f>
        <v>3.4001010000000003</v>
      </c>
      <c r="N24" s="3">
        <f>N$3-$C24</f>
        <v>3.4056569999999997</v>
      </c>
      <c r="O24" s="3">
        <f t="shared" si="19"/>
        <v>3.11346</v>
      </c>
      <c r="P24" s="3">
        <f t="shared" si="19"/>
        <v>3.390657</v>
      </c>
      <c r="Q24" s="3">
        <f t="shared" si="19"/>
        <v>3.434207</v>
      </c>
      <c r="R24" s="3">
        <f t="shared" si="19"/>
        <v>3.3528900000000004</v>
      </c>
      <c r="S24" s="3">
        <f t="shared" si="19"/>
        <v>3.4688420000000004</v>
      </c>
      <c r="T24" s="3">
        <f t="shared" si="19"/>
        <v>3.386349</v>
      </c>
    </row>
    <row r="25" spans="1:20" s="9" customFormat="1" ht="12.75">
      <c r="A25" s="34"/>
      <c r="B25" s="29" t="s">
        <v>16</v>
      </c>
      <c r="C25" s="31">
        <v>2733</v>
      </c>
      <c r="D25" s="4" t="s">
        <v>22</v>
      </c>
      <c r="E25" s="4">
        <f aca="true" t="shared" si="20" ref="E25:T25">ACOS((COS(E23*$B$1)*COS(E$5*$B$1)+SIN(E23*$B$1)*SIN(E$5*$B$1)*COS(E24*$B$1)))</f>
        <v>0.03832232500668353</v>
      </c>
      <c r="F25" s="4">
        <f t="shared" si="20"/>
        <v>0.041223740609484416</v>
      </c>
      <c r="G25" s="4">
        <f t="shared" si="20"/>
        <v>0.03956283131393934</v>
      </c>
      <c r="H25" s="4">
        <f t="shared" si="20"/>
        <v>0.04196890918347873</v>
      </c>
      <c r="I25" s="4">
        <f t="shared" si="20"/>
        <v>0.04320561053337224</v>
      </c>
      <c r="J25" s="4">
        <f t="shared" si="20"/>
        <v>0.04319609097459276</v>
      </c>
      <c r="K25" s="4">
        <f t="shared" si="20"/>
        <v>0.04146141252773594</v>
      </c>
      <c r="L25" s="4">
        <f t="shared" si="20"/>
        <v>0.04130883923912965</v>
      </c>
      <c r="M25" s="4">
        <f>ACOS((COS(M23*$B$1)*COS(M$5*$B$1)+SIN(M23*$B$1)*SIN(M$5*$B$1)*COS(M24*$B$1)))</f>
        <v>0.04539599657732918</v>
      </c>
      <c r="N25" s="4">
        <f>ACOS((COS(N23*$B$1)*COS(N$5*$B$1)+SIN(N23*$B$1)*SIN(N$5*$B$1)*COS(N24*$B$1)))</f>
        <v>0.0454342684756297</v>
      </c>
      <c r="O25" s="4">
        <f t="shared" si="20"/>
        <v>0.04146243909583891</v>
      </c>
      <c r="P25" s="4">
        <f t="shared" si="20"/>
        <v>0.04504112482634581</v>
      </c>
      <c r="Q25" s="4">
        <f t="shared" si="20"/>
        <v>0.04544593167835265</v>
      </c>
      <c r="R25" s="4">
        <f t="shared" si="20"/>
        <v>0.04433152399606177</v>
      </c>
      <c r="S25" s="4">
        <f t="shared" si="20"/>
        <v>0.045751040150917355</v>
      </c>
      <c r="T25" s="4">
        <f t="shared" si="20"/>
        <v>0.04437186202097165</v>
      </c>
    </row>
    <row r="26" spans="1:20" s="9" customFormat="1" ht="12.75">
      <c r="A26" s="34"/>
      <c r="B26" s="12" t="s">
        <v>18</v>
      </c>
      <c r="C26" s="20">
        <f>SQRT(($B$2*COS(C23*$B$1))^2+($B$3*SIN(C23*$B$1))^2)+C25</f>
        <v>6371065.145528093</v>
      </c>
      <c r="D26" s="4" t="s">
        <v>23</v>
      </c>
      <c r="E26" s="20">
        <f aca="true" t="shared" si="21" ref="E26:T26">SQRT(($B$2*COS(($C23+E$2)/2*$B$1))^2+($B$3*SIN(($C23+E$2)/2*$B$1))^2)</f>
        <v>6368172.766500339</v>
      </c>
      <c r="F26" s="20">
        <f t="shared" si="21"/>
        <v>6368177.180299953</v>
      </c>
      <c r="G26" s="20">
        <f t="shared" si="21"/>
        <v>6368186.794486776</v>
      </c>
      <c r="H26" s="20">
        <f>SQRT(($B$2*COS(($C23+H$2)/2*$B$1))^2+($B$3*SIN(($C23+H$2)/2*$B$1))^2)</f>
        <v>6368177.75795215</v>
      </c>
      <c r="I26" s="20">
        <f t="shared" si="21"/>
        <v>6368180.739236631</v>
      </c>
      <c r="J26" s="20">
        <f t="shared" si="21"/>
        <v>6368180.976798609</v>
      </c>
      <c r="K26" s="20">
        <f t="shared" si="21"/>
        <v>6368201.090409692</v>
      </c>
      <c r="L26" s="20">
        <f t="shared" si="21"/>
        <v>6368203.13416126</v>
      </c>
      <c r="M26" s="20">
        <f>SQRT(($B$2*COS(($C23+M$2)/2*$B$1))^2+($B$3*SIN(($C23+M$2)/2*$B$1))^2)</f>
        <v>6368190.577116123</v>
      </c>
      <c r="N26" s="20">
        <f>SQRT(($B$2*COS(($C23+N$2)/2*$B$1))^2+($B$3*SIN(($C23+N$2)/2*$B$1))^2)</f>
        <v>6368191.785456095</v>
      </c>
      <c r="O26" s="20">
        <f t="shared" si="21"/>
        <v>6368207.701338954</v>
      </c>
      <c r="P26" s="20">
        <f>SQRT(($B$2*COS(($C23+P$2)/2*$B$1))^2+($B$3*SIN(($C23+P$2)/2*$B$1))^2)</f>
        <v>6368200.558617184</v>
      </c>
      <c r="Q26" s="20">
        <f t="shared" si="21"/>
        <v>6368206.480464073</v>
      </c>
      <c r="R26" s="20">
        <f>SQRT(($B$2*COS(($C23+R$2)/2*$B$1))^2+($B$3*SIN(($C23+R$2)/2*$B$1))^2)</f>
        <v>6368211.484924699</v>
      </c>
      <c r="S26" s="20">
        <f t="shared" si="21"/>
        <v>6368212.364998424</v>
      </c>
      <c r="T26" s="20">
        <f t="shared" si="21"/>
        <v>6368230.751099231</v>
      </c>
    </row>
    <row r="27" spans="1:20" s="23" customFormat="1" ht="12.75">
      <c r="A27" s="32"/>
      <c r="D27" s="36" t="s">
        <v>24</v>
      </c>
      <c r="E27" s="37" t="str">
        <f aca="true" t="shared" si="22" ref="E27:T27">TRUNC(E28)&amp;"°"&amp;TRUNC((E28-TRUNC(E28))*60)&amp;"'"&amp;ROUND(((E28-TRUNC(E28))*60-TRUNC((E28-TRUNC(E28))*60))*60,0)&amp;"''"</f>
        <v>248°22'10''</v>
      </c>
      <c r="F27" s="37" t="str">
        <f t="shared" si="22"/>
        <v>250°43'43''</v>
      </c>
      <c r="G27" s="37" t="str">
        <f t="shared" si="22"/>
        <v>251°10'4''</v>
      </c>
      <c r="H27" s="37" t="str">
        <f t="shared" si="22"/>
        <v>251°12'13''</v>
      </c>
      <c r="I27" s="37" t="str">
        <f t="shared" si="22"/>
        <v>252°13'5''</v>
      </c>
      <c r="J27" s="37" t="str">
        <f t="shared" si="22"/>
        <v>252°14'40''</v>
      </c>
      <c r="K27" s="37" t="str">
        <f t="shared" si="22"/>
        <v>254°5'26''</v>
      </c>
      <c r="L27" s="37" t="str">
        <f t="shared" si="22"/>
        <v>254°17'47''</v>
      </c>
      <c r="M27" s="37" t="str">
        <f>TRUNC(M28)&amp;"°"&amp;TRUNC((M28-TRUNC(M28))*60)&amp;"'"&amp;ROUND(((M28-TRUNC(M28))*60-TRUNC((M28-TRUNC(M28))*60))*60,0)&amp;"''"</f>
        <v>254°25'45''</v>
      </c>
      <c r="N27" s="37" t="str">
        <f>TRUNC(N28)&amp;"°"&amp;TRUNC((N28-TRUNC(N28))*60)&amp;"'"&amp;ROUND(((N28-TRUNC(N28))*60-TRUNC((N28-TRUNC(N28))*60))*60,0)&amp;"''"</f>
        <v>254°35'32''</v>
      </c>
      <c r="O27" s="37" t="str">
        <f t="shared" si="22"/>
        <v>254°58'28''</v>
      </c>
      <c r="P27" s="37" t="str">
        <f t="shared" si="22"/>
        <v>255°30'35''</v>
      </c>
      <c r="Q27" s="37" t="str">
        <f t="shared" si="22"/>
        <v>256°22'51''</v>
      </c>
      <c r="R27" s="37" t="str">
        <f t="shared" si="22"/>
        <v>256°35'22''</v>
      </c>
      <c r="S27" s="37" t="str">
        <f t="shared" si="22"/>
        <v>257°11'42''</v>
      </c>
      <c r="T27" s="37" t="str">
        <f t="shared" si="22"/>
        <v>258°58'22''</v>
      </c>
    </row>
    <row r="28" spans="1:20" ht="12.75">
      <c r="A28" s="35"/>
      <c r="B28" s="15"/>
      <c r="C28" s="20"/>
      <c r="D28" s="8"/>
      <c r="E28" s="8">
        <f aca="true" t="shared" si="23" ref="E28:T28">360-ACOS((COS(E23*$B$1)-COS(E$5*$B$1)*COS(E25))/(SIN(E$5*$B$1)*SIN(E25)))/$B$1</f>
        <v>248.36937049465715</v>
      </c>
      <c r="F28" s="8">
        <f t="shared" si="23"/>
        <v>250.72854927727536</v>
      </c>
      <c r="G28" s="8">
        <f t="shared" si="23"/>
        <v>251.16765026776199</v>
      </c>
      <c r="H28" s="8">
        <f>360-ACOS((COS(H23*$B$1)-COS(H$5*$B$1)*COS(H25))/(SIN(H$5*$B$1)*SIN(H25)))/$B$1</f>
        <v>251.2036730301724</v>
      </c>
      <c r="I28" s="8">
        <f t="shared" si="23"/>
        <v>252.21810450372465</v>
      </c>
      <c r="J28" s="8">
        <f t="shared" si="23"/>
        <v>252.24441139885096</v>
      </c>
      <c r="K28" s="8">
        <f t="shared" si="23"/>
        <v>254.09057009635242</v>
      </c>
      <c r="L28" s="8">
        <f t="shared" si="23"/>
        <v>254.29638637962313</v>
      </c>
      <c r="M28" s="8">
        <f>360-ACOS((COS(M23*$B$1)-COS(M$5*$B$1)*COS(M25))/(SIN(M$5*$B$1)*SIN(M25)))/$B$1</f>
        <v>254.42912404780043</v>
      </c>
      <c r="N28" s="8">
        <f>360-ACOS((COS(N23*$B$1)-COS(N$5*$B$1)*COS(N25))/(SIN(N$5*$B$1)*SIN(N25)))/$B$1</f>
        <v>254.5921849196805</v>
      </c>
      <c r="O28" s="8">
        <f t="shared" si="23"/>
        <v>254.97442765866026</v>
      </c>
      <c r="P28" s="8">
        <f>360-ACOS((COS(P23*$B$1)-COS(P$5*$B$1)*COS(P25))/(SIN(P$5*$B$1)*SIN(P25)))/$B$1</f>
        <v>255.5097155074261</v>
      </c>
      <c r="Q28" s="8">
        <f t="shared" si="23"/>
        <v>256.380771782497</v>
      </c>
      <c r="R28" s="8">
        <f>360-ACOS((COS(R23*$B$1)-COS(R$5*$B$1)*COS(R25))/(SIN(R$5*$B$1)*SIN(R25)))/$B$1</f>
        <v>256.5894138679474</v>
      </c>
      <c r="S28" s="8">
        <f t="shared" si="23"/>
        <v>257.1949178783975</v>
      </c>
      <c r="T28" s="8">
        <f t="shared" si="23"/>
        <v>258.9727472113929</v>
      </c>
    </row>
    <row r="29" spans="1:20" ht="12.75">
      <c r="A29" s="32"/>
      <c r="B29" s="14"/>
      <c r="C29" s="38"/>
      <c r="D29" s="21" t="s">
        <v>25</v>
      </c>
      <c r="E29" s="22">
        <f aca="true" t="shared" si="24" ref="E29:T29">E25*E26/1000</f>
        <v>244.043186456537</v>
      </c>
      <c r="F29" s="22">
        <f t="shared" si="24"/>
        <v>262.52008423592315</v>
      </c>
      <c r="G29" s="22">
        <f t="shared" si="24"/>
        <v>251.9434999259364</v>
      </c>
      <c r="H29" s="22">
        <f>H25*H26/1000</f>
        <v>267.26547398774295</v>
      </c>
      <c r="I29" s="22">
        <f t="shared" si="24"/>
        <v>275.1411368255804</v>
      </c>
      <c r="J29" s="22">
        <f t="shared" si="24"/>
        <v>275.0805248164637</v>
      </c>
      <c r="K29" s="22">
        <f t="shared" si="24"/>
        <v>264.03461246905414</v>
      </c>
      <c r="L29" s="22">
        <f t="shared" si="24"/>
        <v>263.0630795111891</v>
      </c>
      <c r="M29" s="22">
        <f>M25*M26/1000</f>
        <v>289.09035764254344</v>
      </c>
      <c r="N29" s="22">
        <f>N25*N26/1000</f>
        <v>289.3341352847119</v>
      </c>
      <c r="O29" s="22">
        <f t="shared" si="24"/>
        <v>264.04142396641873</v>
      </c>
      <c r="P29" s="22">
        <f>P25*P26/1000</f>
        <v>286.8309162798817</v>
      </c>
      <c r="Q29" s="22">
        <f t="shared" si="24"/>
        <v>289.4090766248128</v>
      </c>
      <c r="R29" s="22">
        <f>R25*R26/1000</f>
        <v>282.3125202559355</v>
      </c>
      <c r="S29" s="22">
        <f t="shared" si="24"/>
        <v>291.3523396006113</v>
      </c>
      <c r="T29" s="22">
        <f t="shared" si="24"/>
        <v>282.57025620548376</v>
      </c>
    </row>
    <row r="30" spans="1:20" ht="12.75">
      <c r="A30" s="33"/>
      <c r="B30" s="16"/>
      <c r="C30" s="39"/>
      <c r="D30" s="24" t="s">
        <v>26</v>
      </c>
      <c r="E30" s="25">
        <f aca="true" t="shared" si="25" ref="E30:T30">$C26*E$6*SIN(E25)/SQRT(E$6^2+$C26^2-2*$C26*E$6*COS(E25))-E26</f>
        <v>-117.59847535565495</v>
      </c>
      <c r="F30" s="25">
        <f t="shared" si="25"/>
        <v>-184.27547267172486</v>
      </c>
      <c r="G30" s="25">
        <f t="shared" si="25"/>
        <v>-209.60651841480285</v>
      </c>
      <c r="H30" s="25">
        <f>$C26*H$6*SIN(H25)/SQRT(H$6^2+$C26^2-2*$C26*H$6*COS(H25))-H26</f>
        <v>76.57546896673739</v>
      </c>
      <c r="I30" s="25">
        <f t="shared" si="25"/>
        <v>35.30961018707603</v>
      </c>
      <c r="J30" s="25">
        <f t="shared" si="25"/>
        <v>25.56612657662481</v>
      </c>
      <c r="K30" s="25">
        <f t="shared" si="25"/>
        <v>-154.2713014949113</v>
      </c>
      <c r="L30" s="25">
        <f t="shared" si="25"/>
        <v>-167.95659728813916</v>
      </c>
      <c r="M30" s="25">
        <f>$C26*M$6*SIN(M25)/SQRT(M$6^2+$C26^2-2*$C26*M$6*COS(M25))-M26</f>
        <v>-85.01153552811593</v>
      </c>
      <c r="N30" s="25">
        <f>$C26*N$6*SIN(N25)/SQRT(N$6^2+$C26^2-2*$C26*N$6*COS(N25))-N26</f>
        <v>-87.03931730240583</v>
      </c>
      <c r="O30" s="25">
        <f t="shared" si="25"/>
        <v>-165.9603553339839</v>
      </c>
      <c r="P30" s="25">
        <f>$C26*P$6*SIN(P25)/SQRT(P$6^2+$C26^2-2*$C26*P$6*COS(P25))-P26</f>
        <v>-170.38923273608088</v>
      </c>
      <c r="Q30" s="25">
        <f t="shared" si="25"/>
        <v>-92.8164870524779</v>
      </c>
      <c r="R30" s="25">
        <f>$C26*R$6*SIN(R25)/SQRT(R$6^2+$C26^2-2*$C26*R$6*COS(R25))-R26</f>
        <v>-242.6701416168362</v>
      </c>
      <c r="S30" s="25">
        <f t="shared" si="25"/>
        <v>-272.6302225161344</v>
      </c>
      <c r="T30" s="25">
        <f t="shared" si="25"/>
        <v>-299.87071554828435</v>
      </c>
    </row>
    <row r="31" spans="1:20" s="5" customFormat="1" ht="12.75">
      <c r="A31" s="32" t="s">
        <v>29</v>
      </c>
      <c r="B31" s="29" t="s">
        <v>13</v>
      </c>
      <c r="C31" s="30">
        <v>42.509755</v>
      </c>
      <c r="D31" s="3" t="s">
        <v>20</v>
      </c>
      <c r="E31" s="3">
        <f aca="true" t="shared" si="26" ref="E31:T31">90-$C31</f>
        <v>47.490245</v>
      </c>
      <c r="F31" s="3">
        <f t="shared" si="26"/>
        <v>47.490245</v>
      </c>
      <c r="G31" s="3">
        <f t="shared" si="26"/>
        <v>47.490245</v>
      </c>
      <c r="H31" s="3">
        <f t="shared" si="26"/>
        <v>47.490245</v>
      </c>
      <c r="I31" s="3">
        <f t="shared" si="26"/>
        <v>47.490245</v>
      </c>
      <c r="J31" s="3">
        <f t="shared" si="26"/>
        <v>47.490245</v>
      </c>
      <c r="K31" s="3">
        <f t="shared" si="26"/>
        <v>47.490245</v>
      </c>
      <c r="L31" s="3">
        <f t="shared" si="26"/>
        <v>47.490245</v>
      </c>
      <c r="M31" s="3">
        <f t="shared" si="26"/>
        <v>47.490245</v>
      </c>
      <c r="N31" s="3">
        <f t="shared" si="26"/>
        <v>47.490245</v>
      </c>
      <c r="O31" s="3">
        <f t="shared" si="26"/>
        <v>47.490245</v>
      </c>
      <c r="P31" s="3">
        <f t="shared" si="26"/>
        <v>47.490245</v>
      </c>
      <c r="Q31" s="3">
        <f t="shared" si="26"/>
        <v>47.490245</v>
      </c>
      <c r="R31" s="3">
        <f t="shared" si="26"/>
        <v>47.490245</v>
      </c>
      <c r="S31" s="3">
        <f t="shared" si="26"/>
        <v>47.490245</v>
      </c>
      <c r="T31" s="3">
        <f t="shared" si="26"/>
        <v>47.490245</v>
      </c>
    </row>
    <row r="32" spans="1:20" s="23" customFormat="1" ht="12.75">
      <c r="A32" s="32"/>
      <c r="B32" s="29" t="s">
        <v>15</v>
      </c>
      <c r="C32" s="30">
        <v>2.464813</v>
      </c>
      <c r="D32" s="3" t="s">
        <v>21</v>
      </c>
      <c r="E32" s="3">
        <f aca="true" t="shared" si="27" ref="E32:T32">E$3-$C32</f>
        <v>2.765743</v>
      </c>
      <c r="F32" s="3">
        <f t="shared" si="27"/>
        <v>3.021645</v>
      </c>
      <c r="G32" s="3">
        <f t="shared" si="27"/>
        <v>2.907409</v>
      </c>
      <c r="H32" s="3">
        <f t="shared" si="27"/>
        <v>3.085187</v>
      </c>
      <c r="I32" s="3">
        <f t="shared" si="27"/>
        <v>3.19493</v>
      </c>
      <c r="J32" s="3">
        <f t="shared" si="27"/>
        <v>3.194696</v>
      </c>
      <c r="K32" s="3">
        <f t="shared" si="27"/>
        <v>3.0963049999999996</v>
      </c>
      <c r="L32" s="3">
        <f t="shared" si="27"/>
        <v>3.0880380000000005</v>
      </c>
      <c r="M32" s="3">
        <f>M$3-$C32</f>
        <v>3.3962980000000003</v>
      </c>
      <c r="N32" s="3">
        <f>N$3-$C32</f>
        <v>3.4018539999999997</v>
      </c>
      <c r="O32" s="3">
        <f t="shared" si="27"/>
        <v>3.109657</v>
      </c>
      <c r="P32" s="3">
        <f t="shared" si="27"/>
        <v>3.386854</v>
      </c>
      <c r="Q32" s="3">
        <f t="shared" si="27"/>
        <v>3.430404</v>
      </c>
      <c r="R32" s="3">
        <f t="shared" si="27"/>
        <v>3.3490870000000004</v>
      </c>
      <c r="S32" s="3">
        <f t="shared" si="27"/>
        <v>3.4650390000000004</v>
      </c>
      <c r="T32" s="3">
        <f t="shared" si="27"/>
        <v>3.382546</v>
      </c>
    </row>
    <row r="33" spans="1:20" s="9" customFormat="1" ht="12.75">
      <c r="A33" s="34"/>
      <c r="B33" s="29" t="s">
        <v>16</v>
      </c>
      <c r="C33" s="31">
        <v>2665</v>
      </c>
      <c r="D33" s="4" t="s">
        <v>22</v>
      </c>
      <c r="E33" s="4">
        <f aca="true" t="shared" si="28" ref="E33:T33">ACOS((COS(E31*$B$1)*COS(E$5*$B$1)+SIN(E31*$B$1)*SIN(E$5*$B$1)*COS(E32*$B$1)))</f>
        <v>0.038325607718285415</v>
      </c>
      <c r="F33" s="4">
        <f t="shared" si="28"/>
        <v>0.04122206175260623</v>
      </c>
      <c r="G33" s="4">
        <f t="shared" si="28"/>
        <v>0.03955998888077383</v>
      </c>
      <c r="H33" s="4">
        <f t="shared" si="28"/>
        <v>0.04196624917978853</v>
      </c>
      <c r="I33" s="4">
        <f t="shared" si="28"/>
        <v>0.04320081783692009</v>
      </c>
      <c r="J33" s="4">
        <f t="shared" si="28"/>
        <v>0.04319123839099559</v>
      </c>
      <c r="K33" s="4">
        <f t="shared" si="28"/>
        <v>0.04145223873475112</v>
      </c>
      <c r="L33" s="4">
        <f t="shared" si="28"/>
        <v>0.04129918829005752</v>
      </c>
      <c r="M33" s="4">
        <f>ACOS((COS(M31*$B$1)*COS(M$5*$B$1)+SIN(M31*$B$1)*SIN(M$5*$B$1)*COS(M32*$B$1)))</f>
        <v>0.045386504569352004</v>
      </c>
      <c r="N33" s="4">
        <f>ACOS((COS(N31*$B$1)*COS(N$5*$B$1)+SIN(N31*$B$1)*SIN(N$5*$B$1)*COS(N32*$B$1)))</f>
        <v>0.04542441641832018</v>
      </c>
      <c r="O33" s="4">
        <f t="shared" si="28"/>
        <v>0.04145128943380594</v>
      </c>
      <c r="P33" s="4">
        <f t="shared" si="28"/>
        <v>0.04502917923190641</v>
      </c>
      <c r="Q33" s="4">
        <f t="shared" si="28"/>
        <v>0.04543208741642668</v>
      </c>
      <c r="R33" s="4">
        <f t="shared" si="28"/>
        <v>0.04431708899144704</v>
      </c>
      <c r="S33" s="4">
        <f t="shared" si="28"/>
        <v>0.045735414849360945</v>
      </c>
      <c r="T33" s="4">
        <f t="shared" si="28"/>
        <v>0.04435212437290281</v>
      </c>
    </row>
    <row r="34" spans="1:20" s="9" customFormat="1" ht="12.75">
      <c r="A34" s="34"/>
      <c r="B34" s="12" t="s">
        <v>18</v>
      </c>
      <c r="C34" s="20">
        <f>SQRT(($B$2*COS(C31*$B$1))^2+($B$3*SIN(C31*$B$1))^2)+C33</f>
        <v>6370999.7458822</v>
      </c>
      <c r="D34" s="4" t="s">
        <v>23</v>
      </c>
      <c r="E34" s="20">
        <f aca="true" t="shared" si="29" ref="E34:T34">SQRT(($B$2*COS(($C31+E$2)/2*$B$1))^2+($B$3*SIN(($C31+E$2)/2*$B$1))^2)</f>
        <v>6368174.068239853</v>
      </c>
      <c r="F34" s="20">
        <f t="shared" si="29"/>
        <v>6368178.482000202</v>
      </c>
      <c r="G34" s="20">
        <f t="shared" si="29"/>
        <v>6368188.096100748</v>
      </c>
      <c r="H34" s="20">
        <f>SQRT(($B$2*COS(($C31+H$2)/2*$B$1))^2+($B$3*SIN(($C31+H$2)/2*$B$1))^2)</f>
        <v>6368179.059647244</v>
      </c>
      <c r="I34" s="20">
        <f t="shared" si="29"/>
        <v>6368182.040905063</v>
      </c>
      <c r="J34" s="20">
        <f t="shared" si="29"/>
        <v>6368182.278464913</v>
      </c>
      <c r="K34" s="20">
        <f t="shared" si="29"/>
        <v>6368202.391893467</v>
      </c>
      <c r="L34" s="20">
        <f t="shared" si="29"/>
        <v>6368204.435626237</v>
      </c>
      <c r="M34" s="20">
        <f>SQRT(($B$2*COS(($C31+M$2)/2*$B$1))^2+($B$3*SIN(($C31+M$2)/2*$B$1))^2)</f>
        <v>6368191.878695868</v>
      </c>
      <c r="N34" s="20">
        <f>SQRT(($B$2*COS(($C31+N$2)/2*$B$1))^2+($B$3*SIN(($C31+N$2)/2*$B$1))^2)</f>
        <v>6368193.087024872</v>
      </c>
      <c r="O34" s="20">
        <f t="shared" si="29"/>
        <v>6368209.002761752</v>
      </c>
      <c r="P34" s="20">
        <f>SQRT(($B$2*COS(($C31+P$2)/2*$B$1))^2+($B$3*SIN(($C31+P$2)/2*$B$1))^2)</f>
        <v>6368201.860105843</v>
      </c>
      <c r="Q34" s="20">
        <f t="shared" si="29"/>
        <v>6368207.781898171</v>
      </c>
      <c r="R34" s="20">
        <f>SQRT(($B$2*COS(($C31+R$2)/2*$B$1))^2+($B$3*SIN(($C31+R$2)/2*$B$1))^2)</f>
        <v>6368212.786312379</v>
      </c>
      <c r="S34" s="20">
        <f t="shared" si="29"/>
        <v>6368213.666377915</v>
      </c>
      <c r="T34" s="20">
        <f t="shared" si="29"/>
        <v>6368232.052305614</v>
      </c>
    </row>
    <row r="35" spans="1:20" s="23" customFormat="1" ht="12.75">
      <c r="A35" s="32"/>
      <c r="D35" s="36" t="s">
        <v>24</v>
      </c>
      <c r="E35" s="37" t="str">
        <f aca="true" t="shared" si="30" ref="E35:T35">TRUNC(E36)&amp;"°"&amp;TRUNC((E36-TRUNC(E36))*60)&amp;"'"&amp;ROUND(((E36-TRUNC(E36))*60-TRUNC((E36-TRUNC(E36))*60))*60,0)&amp;"''"</f>
        <v>248°10'32''</v>
      </c>
      <c r="F35" s="37" t="str">
        <f t="shared" si="30"/>
        <v>250°32'54''</v>
      </c>
      <c r="G35" s="37" t="str">
        <f t="shared" si="30"/>
        <v>250°58'47''</v>
      </c>
      <c r="H35" s="37" t="str">
        <f t="shared" si="30"/>
        <v>251°1'36''</v>
      </c>
      <c r="I35" s="37" t="str">
        <f t="shared" si="30"/>
        <v>252°2'46''</v>
      </c>
      <c r="J35" s="37" t="str">
        <f t="shared" si="30"/>
        <v>252°4'21''</v>
      </c>
      <c r="K35" s="37" t="str">
        <f t="shared" si="30"/>
        <v>253°54'42''</v>
      </c>
      <c r="L35" s="37" t="str">
        <f t="shared" si="30"/>
        <v>254°7'1''</v>
      </c>
      <c r="M35" s="37" t="str">
        <f>TRUNC(M36)&amp;"°"&amp;TRUNC((M36-TRUNC(M36))*60)&amp;"'"&amp;ROUND(((M36-TRUNC(M36))*60-TRUNC((M36-TRUNC(M36))*60))*60,0)&amp;"''"</f>
        <v>254°15'57''</v>
      </c>
      <c r="N35" s="37" t="str">
        <f>TRUNC(N36)&amp;"°"&amp;TRUNC((N36-TRUNC(N36))*60)&amp;"'"&amp;ROUND(((N36-TRUNC(N36))*60-TRUNC((N36-TRUNC(N36))*60))*60,0)&amp;"''"</f>
        <v>254°25'45''</v>
      </c>
      <c r="O35" s="37" t="str">
        <f t="shared" si="30"/>
        <v>254°47'45''</v>
      </c>
      <c r="P35" s="37" t="str">
        <f t="shared" si="30"/>
        <v>255°20'43''</v>
      </c>
      <c r="Q35" s="37" t="str">
        <f t="shared" si="30"/>
        <v>256°13'5''</v>
      </c>
      <c r="R35" s="37" t="str">
        <f t="shared" si="30"/>
        <v>256°25'22''</v>
      </c>
      <c r="S35" s="37" t="str">
        <f t="shared" si="30"/>
        <v>257°2'1''</v>
      </c>
      <c r="T35" s="37" t="str">
        <f t="shared" si="30"/>
        <v>258°48'26''</v>
      </c>
    </row>
    <row r="36" spans="1:20" ht="12.75">
      <c r="A36" s="35"/>
      <c r="B36" s="15"/>
      <c r="C36" s="20"/>
      <c r="D36" s="8"/>
      <c r="E36" s="8">
        <f aca="true" t="shared" si="31" ref="E36:T36">360-ACOS((COS(E31*$B$1)-COS(E$5*$B$1)*COS(E33))/(SIN(E$5*$B$1)*SIN(E33)))/$B$1</f>
        <v>248.17548461916385</v>
      </c>
      <c r="F36" s="8">
        <f t="shared" si="31"/>
        <v>250.54824853998056</v>
      </c>
      <c r="G36" s="8">
        <f t="shared" si="31"/>
        <v>250.97981088335516</v>
      </c>
      <c r="H36" s="8">
        <f>360-ACOS((COS(H31*$B$1)-COS(H$5*$B$1)*COS(H33))/(SIN(H$5*$B$1)*SIN(H33)))/$B$1</f>
        <v>251.02659216131474</v>
      </c>
      <c r="I36" s="8">
        <f t="shared" si="31"/>
        <v>252.04616655295445</v>
      </c>
      <c r="J36" s="8">
        <f t="shared" si="31"/>
        <v>252.07243841552796</v>
      </c>
      <c r="K36" s="8">
        <f t="shared" si="31"/>
        <v>253.91172021782302</v>
      </c>
      <c r="L36" s="8">
        <f t="shared" si="31"/>
        <v>254.11692336696035</v>
      </c>
      <c r="M36" s="8">
        <f>360-ACOS((COS(M31*$B$1)-COS(M$5*$B$1)*COS(M33))/(SIN(M$5*$B$1)*SIN(M33)))/$B$1</f>
        <v>254.2657962238585</v>
      </c>
      <c r="N36" s="8">
        <f>360-ACOS((COS(N31*$B$1)-COS(N$5*$B$1)*COS(N33))/(SIN(N$5*$B$1)*SIN(N33)))/$B$1</f>
        <v>254.42902792016656</v>
      </c>
      <c r="O36" s="8">
        <f t="shared" si="31"/>
        <v>254.79579263038642</v>
      </c>
      <c r="P36" s="8">
        <f>360-ACOS((COS(P31*$B$1)-COS(P$5*$B$1)*COS(P33))/(SIN(P$5*$B$1)*SIN(P33)))/$B$1</f>
        <v>255.34535608088885</v>
      </c>
      <c r="Q36" s="8">
        <f t="shared" si="31"/>
        <v>256.21811148122845</v>
      </c>
      <c r="R36" s="8">
        <f>360-ACOS((COS(R31*$B$1)-COS(R$5*$B$1)*COS(R33))/(SIN(R$5*$B$1)*SIN(R33)))/$B$1</f>
        <v>256.4227494117474</v>
      </c>
      <c r="S36" s="8">
        <f t="shared" si="31"/>
        <v>257.03359380557697</v>
      </c>
      <c r="T36" s="8">
        <f t="shared" si="31"/>
        <v>258.80713492454635</v>
      </c>
    </row>
    <row r="37" spans="1:20" ht="12.75">
      <c r="A37" s="32"/>
      <c r="B37" s="14"/>
      <c r="C37" s="38"/>
      <c r="D37" s="21" t="s">
        <v>25</v>
      </c>
      <c r="E37" s="22">
        <f aca="true" t="shared" si="32" ref="E37:T37">E33*E34/1000</f>
        <v>244.06414122111835</v>
      </c>
      <c r="F37" s="22">
        <f t="shared" si="32"/>
        <v>262.5094466366305</v>
      </c>
      <c r="G37" s="22">
        <f t="shared" si="32"/>
        <v>251.92545027242184</v>
      </c>
      <c r="H37" s="22">
        <f>H33*H34/1000</f>
        <v>267.24858923866765</v>
      </c>
      <c r="I37" s="22">
        <f t="shared" si="32"/>
        <v>275.11067230148564</v>
      </c>
      <c r="J37" s="22">
        <f t="shared" si="32"/>
        <v>275.0496789064915</v>
      </c>
      <c r="K37" s="22">
        <f t="shared" si="32"/>
        <v>263.97624585998113</v>
      </c>
      <c r="L37" s="22">
        <f t="shared" si="32"/>
        <v>263.0016740565074</v>
      </c>
      <c r="M37" s="22">
        <f>M33*M34/1000</f>
        <v>289.0299698009403</v>
      </c>
      <c r="N37" s="22">
        <f>N33*N34/1000</f>
        <v>289.2714546172857</v>
      </c>
      <c r="O37" s="22">
        <f t="shared" si="32"/>
        <v>263.9704745484461</v>
      </c>
      <c r="P37" s="22">
        <f>P33*P34/1000</f>
        <v>286.7549029436658</v>
      </c>
      <c r="Q37" s="22">
        <f t="shared" si="32"/>
        <v>289.3209726331664</v>
      </c>
      <c r="R37" s="22">
        <f>R33*R34/1000</f>
        <v>282.2206527674766</v>
      </c>
      <c r="S37" s="22">
        <f t="shared" si="32"/>
        <v>291.2528938811638</v>
      </c>
      <c r="T37" s="22">
        <f t="shared" si="32"/>
        <v>282.4446200193647</v>
      </c>
    </row>
    <row r="38" spans="1:20" ht="12.75">
      <c r="A38" s="33"/>
      <c r="B38" s="16"/>
      <c r="C38" s="39"/>
      <c r="D38" s="24" t="s">
        <v>26</v>
      </c>
      <c r="E38" s="25">
        <f aca="true" t="shared" si="33" ref="E38:T38">$C34*E$6*SIN(E33)/SQRT(E$6^2+$C34^2-2*$C34*E$6*COS(E33))-E34</f>
        <v>-132.1892786147073</v>
      </c>
      <c r="F38" s="25">
        <f t="shared" si="33"/>
        <v>-201.80984117090702</v>
      </c>
      <c r="G38" s="25">
        <f t="shared" si="33"/>
        <v>-224.91986315324903</v>
      </c>
      <c r="H38" s="25">
        <f>$C34*H$6*SIN(H33)/SQRT(H$6^2+$C34^2-2*$C34*H$6*COS(H33))-H34</f>
        <v>56.13420577533543</v>
      </c>
      <c r="I38" s="25">
        <f t="shared" si="33"/>
        <v>13.994904717430472</v>
      </c>
      <c r="J38" s="25">
        <f t="shared" si="33"/>
        <v>4.3396360808983445</v>
      </c>
      <c r="K38" s="25">
        <f t="shared" si="33"/>
        <v>-172.13042499590665</v>
      </c>
      <c r="L38" s="25">
        <f t="shared" si="33"/>
        <v>-185.52639356348664</v>
      </c>
      <c r="M38" s="25">
        <f>$C34*M$6*SIN(M33)/SQRT(M$6^2+$C34^2-2*$C34*M$6*COS(M33))-M34</f>
        <v>-107.3387587275356</v>
      </c>
      <c r="N38" s="25">
        <f>$C34*N$6*SIN(N33)/SQRT(N$6^2+$C34^2-2*$C34*N$6*COS(N33))-N34</f>
        <v>-109.37304982356727</v>
      </c>
      <c r="O38" s="25">
        <f t="shared" si="33"/>
        <v>-183.67940578516573</v>
      </c>
      <c r="P38" s="25">
        <f>$C34*P$6*SIN(P33)/SQRT(P$6^2+$C34^2-2*$C34*P$6*COS(P33))-P34</f>
        <v>-191.67748429439962</v>
      </c>
      <c r="Q38" s="25">
        <f t="shared" si="33"/>
        <v>-114.9687432302162</v>
      </c>
      <c r="R38" s="25">
        <f>$C34*R$6*SIN(R33)/SQRT(R$6^2+$C34^2-2*$C34*R$6*COS(R33))-R34</f>
        <v>-262.67488269973546</v>
      </c>
      <c r="S38" s="25">
        <f t="shared" si="33"/>
        <v>-293.7100377269089</v>
      </c>
      <c r="T38" s="25">
        <f t="shared" si="33"/>
        <v>-319.32784227095544</v>
      </c>
    </row>
    <row r="39" spans="1:20" s="5" customFormat="1" ht="12.75">
      <c r="A39" s="32" t="s">
        <v>30</v>
      </c>
      <c r="B39" s="29" t="s">
        <v>13</v>
      </c>
      <c r="C39" s="30">
        <v>42.503804</v>
      </c>
      <c r="D39" s="3" t="s">
        <v>20</v>
      </c>
      <c r="E39" s="3">
        <f aca="true" t="shared" si="34" ref="E39:T39">90-$C39</f>
        <v>47.496196</v>
      </c>
      <c r="F39" s="3">
        <f t="shared" si="34"/>
        <v>47.496196</v>
      </c>
      <c r="G39" s="3">
        <f t="shared" si="34"/>
        <v>47.496196</v>
      </c>
      <c r="H39" s="3">
        <f t="shared" si="34"/>
        <v>47.496196</v>
      </c>
      <c r="I39" s="3">
        <f t="shared" si="34"/>
        <v>47.496196</v>
      </c>
      <c r="J39" s="3">
        <f t="shared" si="34"/>
        <v>47.496196</v>
      </c>
      <c r="K39" s="3">
        <f t="shared" si="34"/>
        <v>47.496196</v>
      </c>
      <c r="L39" s="3">
        <f t="shared" si="34"/>
        <v>47.496196</v>
      </c>
      <c r="M39" s="3">
        <f t="shared" si="34"/>
        <v>47.496196</v>
      </c>
      <c r="N39" s="3">
        <f t="shared" si="34"/>
        <v>47.496196</v>
      </c>
      <c r="O39" s="3">
        <f t="shared" si="34"/>
        <v>47.496196</v>
      </c>
      <c r="P39" s="3">
        <f t="shared" si="34"/>
        <v>47.496196</v>
      </c>
      <c r="Q39" s="3">
        <f t="shared" si="34"/>
        <v>47.496196</v>
      </c>
      <c r="R39" s="3">
        <f t="shared" si="34"/>
        <v>47.496196</v>
      </c>
      <c r="S39" s="3">
        <f t="shared" si="34"/>
        <v>47.496196</v>
      </c>
      <c r="T39" s="3">
        <f t="shared" si="34"/>
        <v>47.496196</v>
      </c>
    </row>
    <row r="40" spans="1:20" s="23" customFormat="1" ht="12.75">
      <c r="A40" s="32"/>
      <c r="B40" s="29" t="s">
        <v>15</v>
      </c>
      <c r="C40" s="30">
        <v>2.466624</v>
      </c>
      <c r="D40" s="3" t="s">
        <v>21</v>
      </c>
      <c r="E40" s="3">
        <f aca="true" t="shared" si="35" ref="E40:T40">E$3-$C40</f>
        <v>2.763932</v>
      </c>
      <c r="F40" s="3">
        <f t="shared" si="35"/>
        <v>3.019834</v>
      </c>
      <c r="G40" s="3">
        <f t="shared" si="35"/>
        <v>2.905598</v>
      </c>
      <c r="H40" s="3">
        <f t="shared" si="35"/>
        <v>3.083376</v>
      </c>
      <c r="I40" s="3">
        <f t="shared" si="35"/>
        <v>3.193119</v>
      </c>
      <c r="J40" s="3">
        <f t="shared" si="35"/>
        <v>3.192885</v>
      </c>
      <c r="K40" s="3">
        <f t="shared" si="35"/>
        <v>3.0944939999999996</v>
      </c>
      <c r="L40" s="3">
        <f t="shared" si="35"/>
        <v>3.0862270000000005</v>
      </c>
      <c r="M40" s="3">
        <f>M$3-$C40</f>
        <v>3.3944870000000003</v>
      </c>
      <c r="N40" s="3">
        <f>N$3-$C40</f>
        <v>3.4000429999999997</v>
      </c>
      <c r="O40" s="3">
        <f t="shared" si="35"/>
        <v>3.107846</v>
      </c>
      <c r="P40" s="3">
        <f t="shared" si="35"/>
        <v>3.385043</v>
      </c>
      <c r="Q40" s="3">
        <f t="shared" si="35"/>
        <v>3.428593</v>
      </c>
      <c r="R40" s="3">
        <f t="shared" si="35"/>
        <v>3.3472760000000004</v>
      </c>
      <c r="S40" s="3">
        <f t="shared" si="35"/>
        <v>3.4632280000000004</v>
      </c>
      <c r="T40" s="3">
        <f t="shared" si="35"/>
        <v>3.380735</v>
      </c>
    </row>
    <row r="41" spans="1:20" s="9" customFormat="1" ht="12.75">
      <c r="A41" s="34"/>
      <c r="B41" s="29" t="s">
        <v>16</v>
      </c>
      <c r="C41" s="31">
        <v>2509</v>
      </c>
      <c r="D41" s="4" t="s">
        <v>22</v>
      </c>
      <c r="E41" s="4">
        <f aca="true" t="shared" si="36" ref="E41:T41">ACOS((COS(E39*$B$1)*COS(E$5*$B$1)+SIN(E39*$B$1)*SIN(E$5*$B$1)*COS(E40*$B$1)))</f>
        <v>0.03834617670181273</v>
      </c>
      <c r="F41" s="4">
        <f t="shared" si="36"/>
        <v>0.0412385993220874</v>
      </c>
      <c r="G41" s="4">
        <f t="shared" si="36"/>
        <v>0.03957559502608454</v>
      </c>
      <c r="H41" s="4">
        <f t="shared" si="36"/>
        <v>0.04198198549830745</v>
      </c>
      <c r="I41" s="4">
        <f t="shared" si="36"/>
        <v>0.04321481200350541</v>
      </c>
      <c r="J41" s="4">
        <f t="shared" si="36"/>
        <v>0.043205183866293906</v>
      </c>
      <c r="K41" s="4">
        <f t="shared" si="36"/>
        <v>0.04146266809928023</v>
      </c>
      <c r="L41" s="4">
        <f t="shared" si="36"/>
        <v>0.04130922793765879</v>
      </c>
      <c r="M41" s="4">
        <f>ACOS((COS(M39*$B$1)*COS(M$5*$B$1)+SIN(M39*$B$1)*SIN(M$5*$B$1)*COS(M40*$B$1)))</f>
        <v>0.04539664723554715</v>
      </c>
      <c r="N41" s="4">
        <f>ACOS((COS(N39*$B$1)*COS(N$5*$B$1)+SIN(N39*$B$1)*SIN(N$5*$B$1)*COS(N40*$B$1)))</f>
        <v>0.045434263834679856</v>
      </c>
      <c r="O41" s="4">
        <f t="shared" si="36"/>
        <v>0.04146009878215562</v>
      </c>
      <c r="P41" s="4">
        <f t="shared" si="36"/>
        <v>0.04503731084315543</v>
      </c>
      <c r="Q41" s="4">
        <f t="shared" si="36"/>
        <v>0.04543865414257864</v>
      </c>
      <c r="R41" s="4">
        <f t="shared" si="36"/>
        <v>0.044323175709033436</v>
      </c>
      <c r="S41" s="4">
        <f t="shared" si="36"/>
        <v>0.04574051052609507</v>
      </c>
      <c r="T41" s="4">
        <f t="shared" si="36"/>
        <v>0.04435382279884914</v>
      </c>
    </row>
    <row r="42" spans="1:20" s="9" customFormat="1" ht="12.75">
      <c r="A42" s="34"/>
      <c r="B42" s="12" t="s">
        <v>18</v>
      </c>
      <c r="C42" s="20">
        <f>SQRT(($B$2*COS(C39*$B$1))^2+($B$3*SIN(C39*$B$1))^2)+C41</f>
        <v>6370845.994414515</v>
      </c>
      <c r="D42" s="4" t="s">
        <v>23</v>
      </c>
      <c r="E42" s="20">
        <f aca="true" t="shared" si="37" ref="E42:T42">SQRT(($B$2*COS(($C39+E$2)/2*$B$1))^2+($B$3*SIN(($C39+E$2)/2*$B$1))^2)</f>
        <v>6368175.193870154</v>
      </c>
      <c r="F42" s="20">
        <f t="shared" si="37"/>
        <v>6368179.607596498</v>
      </c>
      <c r="G42" s="20">
        <f t="shared" si="37"/>
        <v>6368189.221622326</v>
      </c>
      <c r="H42" s="20">
        <f>SQRT(($B$2*COS(($C39+H$2)/2*$B$1))^2+($B$3*SIN(($C39+H$2)/2*$B$1))^2)</f>
        <v>6368180.185239077</v>
      </c>
      <c r="I42" s="20">
        <f t="shared" si="37"/>
        <v>6368183.166473804</v>
      </c>
      <c r="J42" s="20">
        <f t="shared" si="37"/>
        <v>6368183.40403181</v>
      </c>
      <c r="K42" s="20">
        <f t="shared" si="37"/>
        <v>6368203.517302296</v>
      </c>
      <c r="L42" s="20">
        <f t="shared" si="37"/>
        <v>6368205.561018787</v>
      </c>
      <c r="M42" s="20">
        <f>SQRT(($B$2*COS(($C39+M$2)/2*$B$1))^2+($B$3*SIN(($C39+M$2)/2*$B$1))^2)</f>
        <v>6368193.004187804</v>
      </c>
      <c r="N42" s="20">
        <f>SQRT(($B$2*COS(($C39+N$2)/2*$B$1))^2+($B$3*SIN(($C39+N$2)/2*$B$1))^2)</f>
        <v>6368194.212507311</v>
      </c>
      <c r="O42" s="20">
        <f t="shared" si="37"/>
        <v>6368210.128117776</v>
      </c>
      <c r="P42" s="20">
        <f>SQRT(($B$2*COS(($C39+P$2)/2*$B$1))^2+($B$3*SIN(($C39+P$2)/2*$B$1))^2)</f>
        <v>6368202.985518901</v>
      </c>
      <c r="Q42" s="20">
        <f t="shared" si="37"/>
        <v>6368208.9072639765</v>
      </c>
      <c r="R42" s="20">
        <f>SQRT(($B$2*COS(($C39+R$2)/2*$B$1))^2+($B$3*SIN(($C39+R$2)/2*$B$1))^2)</f>
        <v>6368213.911637993</v>
      </c>
      <c r="S42" s="20">
        <f t="shared" si="37"/>
        <v>6368214.791696433</v>
      </c>
      <c r="T42" s="20">
        <f t="shared" si="37"/>
        <v>6368233.1774742305</v>
      </c>
    </row>
    <row r="43" spans="1:20" s="23" customFormat="1" ht="12.75">
      <c r="A43" s="32"/>
      <c r="D43" s="36" t="s">
        <v>24</v>
      </c>
      <c r="E43" s="37" t="str">
        <f aca="true" t="shared" si="38" ref="E43:T43">TRUNC(E44)&amp;"°"&amp;TRUNC((E44-TRUNC(E44))*60)&amp;"'"&amp;ROUND(((E44-TRUNC(E44))*60-TRUNC((E44-TRUNC(E44))*60))*60,0)&amp;"''"</f>
        <v>248°1'10''</v>
      </c>
      <c r="F43" s="37" t="str">
        <f t="shared" si="38"/>
        <v>250°24'7''</v>
      </c>
      <c r="G43" s="37" t="str">
        <f t="shared" si="38"/>
        <v>250°49'38''</v>
      </c>
      <c r="H43" s="37" t="str">
        <f t="shared" si="38"/>
        <v>250°52'58''</v>
      </c>
      <c r="I43" s="37" t="str">
        <f t="shared" si="38"/>
        <v>251°54'22''</v>
      </c>
      <c r="J43" s="37" t="str">
        <f t="shared" si="38"/>
        <v>251°55'57''</v>
      </c>
      <c r="K43" s="37" t="str">
        <f t="shared" si="38"/>
        <v>253°45'55''</v>
      </c>
      <c r="L43" s="37" t="str">
        <f t="shared" si="38"/>
        <v>253°58'12''</v>
      </c>
      <c r="M43" s="37" t="str">
        <f>TRUNC(M44)&amp;"°"&amp;TRUNC((M44-TRUNC(M44))*60)&amp;"'"&amp;ROUND(((M44-TRUNC(M44))*60-TRUNC((M44-TRUNC(M44))*60))*60,0)&amp;"''"</f>
        <v>254°7'55''</v>
      </c>
      <c r="N43" s="37" t="str">
        <f>TRUNC(N44)&amp;"°"&amp;TRUNC((N44-TRUNC(N44))*60)&amp;"'"&amp;ROUND(((N44-TRUNC(N44))*60-TRUNC((N44-TRUNC(N44))*60))*60,0)&amp;"''"</f>
        <v>254°17'43''</v>
      </c>
      <c r="O43" s="37" t="str">
        <f t="shared" si="38"/>
        <v>254°38'57''</v>
      </c>
      <c r="P43" s="37" t="str">
        <f t="shared" si="38"/>
        <v>255°12'37''</v>
      </c>
      <c r="Q43" s="37" t="str">
        <f t="shared" si="38"/>
        <v>256°5'3''</v>
      </c>
      <c r="R43" s="37" t="str">
        <f t="shared" si="38"/>
        <v>256°17'7''</v>
      </c>
      <c r="S43" s="37" t="str">
        <f t="shared" si="38"/>
        <v>256°54'1''</v>
      </c>
      <c r="T43" s="37" t="str">
        <f t="shared" si="38"/>
        <v>258°40'11''</v>
      </c>
    </row>
    <row r="44" spans="1:20" ht="12.75">
      <c r="A44" s="35"/>
      <c r="B44" s="15"/>
      <c r="C44" s="20"/>
      <c r="D44" s="8"/>
      <c r="E44" s="8">
        <f aca="true" t="shared" si="39" ref="E44:T44">360-ACOS((COS(E39*$B$1)-COS(E$5*$B$1)*COS(E41))/(SIN(E$5*$B$1)*SIN(E41)))/$B$1</f>
        <v>248.01935317682916</v>
      </c>
      <c r="F44" s="8">
        <f t="shared" si="39"/>
        <v>250.40208011399343</v>
      </c>
      <c r="G44" s="8">
        <f t="shared" si="39"/>
        <v>250.82729817832995</v>
      </c>
      <c r="H44" s="8">
        <f>360-ACOS((COS(H39*$B$1)-COS(H$5*$B$1)*COS(H41))/(SIN(H$5*$B$1)*SIN(H41)))/$B$1</f>
        <v>250.88284458383595</v>
      </c>
      <c r="I44" s="8">
        <f t="shared" si="39"/>
        <v>251.90619498280603</v>
      </c>
      <c r="J44" s="8">
        <f t="shared" si="39"/>
        <v>251.9324271941938</v>
      </c>
      <c r="K44" s="8">
        <f t="shared" si="39"/>
        <v>253.76527335122148</v>
      </c>
      <c r="L44" s="8">
        <f t="shared" si="39"/>
        <v>253.96988123499932</v>
      </c>
      <c r="M44" s="8">
        <f>360-ACOS((COS(M39*$B$1)-COS(M$5*$B$1)*COS(M41))/(SIN(M$5*$B$1)*SIN(M41)))/$B$1</f>
        <v>254.1319992611106</v>
      </c>
      <c r="N44" s="8">
        <f>360-ACOS((COS(N39*$B$1)-COS(N$5*$B$1)*COS(N41))/(SIN(N$5*$B$1)*SIN(N41)))/$B$1</f>
        <v>254.29530697096396</v>
      </c>
      <c r="O44" s="8">
        <f t="shared" si="39"/>
        <v>254.64913632085228</v>
      </c>
      <c r="P44" s="8">
        <f>360-ACOS((COS(P39*$B$1)-COS(P$5*$B$1)*COS(P41))/(SIN(P$5*$B$1)*SIN(P41)))/$B$1</f>
        <v>255.210274690757</v>
      </c>
      <c r="Q44" s="8">
        <f t="shared" si="39"/>
        <v>256.0840881965251</v>
      </c>
      <c r="R44" s="8">
        <f>360-ACOS((COS(R39*$B$1)-COS(R$5*$B$1)*COS(R41))/(SIN(R$5*$B$1)*SIN(R41)))/$B$1</f>
        <v>256.28531899703313</v>
      </c>
      <c r="S44" s="8">
        <f t="shared" si="39"/>
        <v>256.9003554382567</v>
      </c>
      <c r="T44" s="8">
        <f t="shared" si="39"/>
        <v>258.66959865174863</v>
      </c>
    </row>
    <row r="45" spans="1:20" ht="12.75">
      <c r="A45" s="32"/>
      <c r="B45" s="14"/>
      <c r="C45" s="38"/>
      <c r="D45" s="21" t="s">
        <v>25</v>
      </c>
      <c r="E45" s="22">
        <f aca="true" t="shared" si="40" ref="E45:T45">E41*E42/1000</f>
        <v>244.19517125224547</v>
      </c>
      <c r="F45" s="22">
        <f t="shared" si="40"/>
        <v>262.61480724875975</v>
      </c>
      <c r="G45" s="22">
        <f t="shared" si="40"/>
        <v>252.02487768440173</v>
      </c>
      <c r="H45" s="22">
        <f>H41*H42/1000</f>
        <v>267.34884818731575</v>
      </c>
      <c r="I45" s="22">
        <f t="shared" si="40"/>
        <v>275.1998383430532</v>
      </c>
      <c r="J45" s="22">
        <f t="shared" si="40"/>
        <v>275.1385348654758</v>
      </c>
      <c r="K45" s="22">
        <f t="shared" si="40"/>
        <v>264.0427088265741</v>
      </c>
      <c r="L45" s="22">
        <f t="shared" si="40"/>
        <v>263.0656550739913</v>
      </c>
      <c r="M45" s="22">
        <f>M41*M42/1000</f>
        <v>289.09461133899293</v>
      </c>
      <c r="N45" s="22">
        <f>N41*N42/1000</f>
        <v>289.3342160015385</v>
      </c>
      <c r="O45" s="22">
        <f t="shared" si="40"/>
        <v>264.0266209772869</v>
      </c>
      <c r="P45" s="22">
        <f>P41*P42/1000</f>
        <v>286.8067373711252</v>
      </c>
      <c r="Q45" s="22">
        <f t="shared" si="40"/>
        <v>289.36284204485645</v>
      </c>
      <c r="R45" s="22">
        <f>R41*R42/1000</f>
        <v>282.2594641582419</v>
      </c>
      <c r="S45" s="22">
        <f t="shared" si="40"/>
        <v>291.285395712025</v>
      </c>
      <c r="T45" s="22">
        <f t="shared" si="40"/>
        <v>282.45548589544404</v>
      </c>
    </row>
    <row r="46" spans="1:20" ht="12.75">
      <c r="A46" s="33"/>
      <c r="B46" s="16"/>
      <c r="C46" s="39"/>
      <c r="D46" s="24" t="s">
        <v>26</v>
      </c>
      <c r="E46" s="25">
        <f aca="true" t="shared" si="41" ref="E46:T46">$C42*E$6*SIN(E41)/SQRT(E$6^2+$C42^2-2*$C42*E$6*COS(E41))-E42</f>
        <v>-166.9232167545706</v>
      </c>
      <c r="F46" s="25">
        <f t="shared" si="41"/>
        <v>-243.69567327667028</v>
      </c>
      <c r="G46" s="25">
        <f t="shared" si="41"/>
        <v>-261.6645524222404</v>
      </c>
      <c r="H46" s="25">
        <f>$C42*H$6*SIN(H41)/SQRT(H$6^2+$C42^2-2*$C42*H$6*COS(H41))-H42</f>
        <v>7.262729808688164</v>
      </c>
      <c r="I46" s="25">
        <f t="shared" si="41"/>
        <v>-37.104191198945045</v>
      </c>
      <c r="J46" s="25">
        <f t="shared" si="41"/>
        <v>-46.554343638941646</v>
      </c>
      <c r="K46" s="25">
        <f t="shared" si="41"/>
        <v>-215.3614557981491</v>
      </c>
      <c r="L46" s="25">
        <f t="shared" si="41"/>
        <v>-228.10146687179804</v>
      </c>
      <c r="M46" s="25">
        <f>$C42*M$6*SIN(M41)/SQRT(M$6^2+$C42^2-2*$C42*M$6*COS(M41))-M42</f>
        <v>-161.26415859814733</v>
      </c>
      <c r="N46" s="25">
        <f>$C42*N$6*SIN(N41)/SQRT(N$6^2+$C42^2-2*$C42*N$6*COS(N41))-N42</f>
        <v>-163.34956270363182</v>
      </c>
      <c r="O46" s="25">
        <f t="shared" si="41"/>
        <v>-226.72726661805063</v>
      </c>
      <c r="P46" s="25">
        <f>$C42*P$6*SIN(P41)/SQRT(P$6^2+$C42^2-2*$C42*P$6*COS(P41))-P42</f>
        <v>-243.3488377239555</v>
      </c>
      <c r="Q46" s="25">
        <f t="shared" si="41"/>
        <v>-168.90808933973312</v>
      </c>
      <c r="R46" s="25">
        <f>$C42*R$6*SIN(R41)/SQRT(R$6^2+$C42^2-2*$C42*R$6*COS(R41))-R42</f>
        <v>-311.4861220298335</v>
      </c>
      <c r="S46" s="25">
        <f t="shared" si="41"/>
        <v>-345.23699293099344</v>
      </c>
      <c r="T46" s="25">
        <f t="shared" si="41"/>
        <v>-367.2990908725187</v>
      </c>
    </row>
    <row r="47" spans="1:20" s="5" customFormat="1" ht="12.75">
      <c r="A47" s="32" t="s">
        <v>31</v>
      </c>
      <c r="B47" s="29" t="s">
        <v>13</v>
      </c>
      <c r="C47" s="30">
        <v>42.500183</v>
      </c>
      <c r="D47" s="3" t="s">
        <v>20</v>
      </c>
      <c r="E47" s="3">
        <f aca="true" t="shared" si="42" ref="E47:T47">90-$C47</f>
        <v>47.499817</v>
      </c>
      <c r="F47" s="3">
        <f t="shared" si="42"/>
        <v>47.499817</v>
      </c>
      <c r="G47" s="3">
        <f t="shared" si="42"/>
        <v>47.499817</v>
      </c>
      <c r="H47" s="3">
        <f t="shared" si="42"/>
        <v>47.499817</v>
      </c>
      <c r="I47" s="3">
        <f t="shared" si="42"/>
        <v>47.499817</v>
      </c>
      <c r="J47" s="3">
        <f t="shared" si="42"/>
        <v>47.499817</v>
      </c>
      <c r="K47" s="3">
        <f t="shared" si="42"/>
        <v>47.499817</v>
      </c>
      <c r="L47" s="3">
        <f t="shared" si="42"/>
        <v>47.499817</v>
      </c>
      <c r="M47" s="3">
        <f t="shared" si="42"/>
        <v>47.499817</v>
      </c>
      <c r="N47" s="3">
        <f t="shared" si="42"/>
        <v>47.499817</v>
      </c>
      <c r="O47" s="3">
        <f t="shared" si="42"/>
        <v>47.499817</v>
      </c>
      <c r="P47" s="3">
        <f t="shared" si="42"/>
        <v>47.499817</v>
      </c>
      <c r="Q47" s="3">
        <f t="shared" si="42"/>
        <v>47.499817</v>
      </c>
      <c r="R47" s="3">
        <f t="shared" si="42"/>
        <v>47.499817</v>
      </c>
      <c r="S47" s="3">
        <f t="shared" si="42"/>
        <v>47.499817</v>
      </c>
      <c r="T47" s="3">
        <f t="shared" si="42"/>
        <v>47.499817</v>
      </c>
    </row>
    <row r="48" spans="1:20" s="23" customFormat="1" ht="12.75">
      <c r="A48" s="32"/>
      <c r="B48" s="29" t="s">
        <v>15</v>
      </c>
      <c r="C48" s="30">
        <v>2.471943</v>
      </c>
      <c r="D48" s="3" t="s">
        <v>21</v>
      </c>
      <c r="E48" s="3">
        <f aca="true" t="shared" si="43" ref="E48:T48">E$3-$C48</f>
        <v>2.758613</v>
      </c>
      <c r="F48" s="3">
        <f t="shared" si="43"/>
        <v>3.014515</v>
      </c>
      <c r="G48" s="3">
        <f t="shared" si="43"/>
        <v>2.900279</v>
      </c>
      <c r="H48" s="3">
        <f t="shared" si="43"/>
        <v>3.078057</v>
      </c>
      <c r="I48" s="3">
        <f t="shared" si="43"/>
        <v>3.1877999999999997</v>
      </c>
      <c r="J48" s="3">
        <f t="shared" si="43"/>
        <v>3.187566</v>
      </c>
      <c r="K48" s="3">
        <f t="shared" si="43"/>
        <v>3.0891749999999996</v>
      </c>
      <c r="L48" s="3">
        <f t="shared" si="43"/>
        <v>3.0809080000000004</v>
      </c>
      <c r="M48" s="3">
        <f>M$3-$C48</f>
        <v>3.389168</v>
      </c>
      <c r="N48" s="3">
        <f>N$3-$C48</f>
        <v>3.3947239999999996</v>
      </c>
      <c r="O48" s="3">
        <f t="shared" si="43"/>
        <v>3.102527</v>
      </c>
      <c r="P48" s="3">
        <f t="shared" si="43"/>
        <v>3.379724</v>
      </c>
      <c r="Q48" s="3">
        <f t="shared" si="43"/>
        <v>3.4232739999999997</v>
      </c>
      <c r="R48" s="3">
        <f t="shared" si="43"/>
        <v>3.3419570000000003</v>
      </c>
      <c r="S48" s="3">
        <f t="shared" si="43"/>
        <v>3.4579090000000003</v>
      </c>
      <c r="T48" s="3">
        <f t="shared" si="43"/>
        <v>3.375416</v>
      </c>
    </row>
    <row r="49" spans="1:20" s="9" customFormat="1" ht="12.75">
      <c r="A49" s="34"/>
      <c r="B49" s="29" t="s">
        <v>16</v>
      </c>
      <c r="C49" s="31">
        <v>2714</v>
      </c>
      <c r="D49" s="4" t="s">
        <v>22</v>
      </c>
      <c r="E49" s="4">
        <f aca="true" t="shared" si="44" ref="E49:T49">ACOS((COS(E47*$B$1)*COS(E$5*$B$1)+SIN(E47*$B$1)*SIN(E$5*$B$1)*COS(E48*$B$1)))</f>
        <v>0.03830924553273074</v>
      </c>
      <c r="F49" s="4">
        <f t="shared" si="44"/>
        <v>0.041198391245394816</v>
      </c>
      <c r="G49" s="4">
        <f t="shared" si="44"/>
        <v>0.03953465253935118</v>
      </c>
      <c r="H49" s="4">
        <f t="shared" si="44"/>
        <v>0.04194113505811781</v>
      </c>
      <c r="I49" s="4">
        <f t="shared" si="44"/>
        <v>0.04317257760526361</v>
      </c>
      <c r="J49" s="4">
        <f t="shared" si="44"/>
        <v>0.043162911187133446</v>
      </c>
      <c r="K49" s="4">
        <f t="shared" si="44"/>
        <v>0.04141766535577318</v>
      </c>
      <c r="L49" s="4">
        <f t="shared" si="44"/>
        <v>0.04126392603794371</v>
      </c>
      <c r="M49" s="4">
        <f>ACOS((COS(M47*$B$1)*COS(M$5*$B$1)+SIN(M47*$B$1)*SIN(M$5*$B$1)*COS(M48*$B$1)))</f>
        <v>0.045351407870503735</v>
      </c>
      <c r="N49" s="4">
        <f>ACOS((COS(N47*$B$1)*COS(N$5*$B$1)+SIN(N47*$B$1)*SIN(N$5*$B$1)*COS(N48*$B$1)))</f>
        <v>0.04538879753736147</v>
      </c>
      <c r="O49" s="4">
        <f t="shared" si="44"/>
        <v>0.04141385433066436</v>
      </c>
      <c r="P49" s="4">
        <f t="shared" si="44"/>
        <v>0.04499053614384274</v>
      </c>
      <c r="Q49" s="4">
        <f t="shared" si="44"/>
        <v>0.045390695356833044</v>
      </c>
      <c r="R49" s="4">
        <f t="shared" si="44"/>
        <v>0.04427486057611718</v>
      </c>
      <c r="S49" s="4">
        <f t="shared" si="44"/>
        <v>0.045691449417581964</v>
      </c>
      <c r="T49" s="4">
        <f t="shared" si="44"/>
        <v>0.04430226192058773</v>
      </c>
    </row>
    <row r="50" spans="1:20" s="9" customFormat="1" ht="12.75">
      <c r="A50" s="34"/>
      <c r="B50" s="12" t="s">
        <v>18</v>
      </c>
      <c r="C50" s="20">
        <f>SQRT(($B$2*COS(C47*$B$1))^2+($B$3*SIN(C47*$B$1))^2)+C49</f>
        <v>6371052.362556746</v>
      </c>
      <c r="D50" s="4" t="s">
        <v>23</v>
      </c>
      <c r="E50" s="20">
        <f aca="true" t="shared" si="45" ref="E50:T50">SQRT(($B$2*COS(($C47+E$2)/2*$B$1))^2+($B$3*SIN(($C47+E$2)/2*$B$1))^2)</f>
        <v>6368175.878777249</v>
      </c>
      <c r="F50" s="20">
        <f t="shared" si="45"/>
        <v>6368180.292482879</v>
      </c>
      <c r="G50" s="20">
        <f t="shared" si="45"/>
        <v>6368189.906463193</v>
      </c>
      <c r="H50" s="20">
        <f>SQRT(($B$2*COS(($C47+H$2)/2*$B$1))^2+($B$3*SIN(($C47+H$2)/2*$B$1))^2)</f>
        <v>6368180.870122738</v>
      </c>
      <c r="I50" s="20">
        <f t="shared" si="45"/>
        <v>6368183.851343399</v>
      </c>
      <c r="J50" s="20">
        <f t="shared" si="45"/>
        <v>6368184.088900283</v>
      </c>
      <c r="K50" s="20">
        <f t="shared" si="45"/>
        <v>6368204.202074483</v>
      </c>
      <c r="L50" s="20">
        <f t="shared" si="45"/>
        <v>6368206.245781057</v>
      </c>
      <c r="M50" s="20">
        <f>SQRT(($B$2*COS(($C47+M$2)/2*$B$1))^2+($B$3*SIN(($C47+M$2)/2*$B$1))^2)</f>
        <v>6368193.689010616</v>
      </c>
      <c r="N50" s="20">
        <f>SQRT(($B$2*COS(($C47+N$2)/2*$B$1))^2+($B$3*SIN(($C47+N$2)/2*$B$1))^2)</f>
        <v>6368194.897324337</v>
      </c>
      <c r="O50" s="20">
        <f t="shared" si="45"/>
        <v>6368210.812857796</v>
      </c>
      <c r="P50" s="20">
        <f>SQRT(($B$2*COS(($C47+P$2)/2*$B$1))^2+($B$3*SIN(($C47+P$2)/2*$B$1))^2)</f>
        <v>6368203.670293665</v>
      </c>
      <c r="Q50" s="20">
        <f t="shared" si="45"/>
        <v>6368209.592009957</v>
      </c>
      <c r="R50" s="20">
        <f>SQRT(($B$2*COS(($C47+R$2)/2*$B$1))^2+($B$3*SIN(($C47+R$2)/2*$B$1))^2)</f>
        <v>6368214.596359489</v>
      </c>
      <c r="S50" s="20">
        <f t="shared" si="45"/>
        <v>6368215.4764136085</v>
      </c>
      <c r="T50" s="20">
        <f t="shared" si="45"/>
        <v>6368233.862100098</v>
      </c>
    </row>
    <row r="51" spans="1:20" s="23" customFormat="1" ht="12.75">
      <c r="A51" s="32"/>
      <c r="D51" s="36" t="s">
        <v>24</v>
      </c>
      <c r="E51" s="37" t="str">
        <f aca="true" t="shared" si="46" ref="E51:T51">TRUNC(E52)&amp;"°"&amp;TRUNC((E52-TRUNC(E52))*60)&amp;"'"&amp;ROUND(((E52-TRUNC(E52))*60-TRUNC((E52-TRUNC(E52))*60))*60,0)&amp;"''"</f>
        <v>247°53'29''</v>
      </c>
      <c r="F51" s="37" t="str">
        <f t="shared" si="46"/>
        <v>250°17'7''</v>
      </c>
      <c r="G51" s="37" t="str">
        <f t="shared" si="46"/>
        <v>250°42'22''</v>
      </c>
      <c r="H51" s="37" t="str">
        <f t="shared" si="46"/>
        <v>250°46'7''</v>
      </c>
      <c r="I51" s="37" t="str">
        <f t="shared" si="46"/>
        <v>251°47'46''</v>
      </c>
      <c r="J51" s="37" t="str">
        <f t="shared" si="46"/>
        <v>251°49'20''</v>
      </c>
      <c r="K51" s="37" t="str">
        <f t="shared" si="46"/>
        <v>253°39'9''</v>
      </c>
      <c r="L51" s="37" t="str">
        <f t="shared" si="46"/>
        <v>253°51'25''</v>
      </c>
      <c r="M51" s="37" t="str">
        <f>TRUNC(M52)&amp;"°"&amp;TRUNC((M52-TRUNC(M52))*60)&amp;"'"&amp;ROUND(((M52-TRUNC(M52))*60-TRUNC((M52-TRUNC(M52))*60))*60,0)&amp;"''"</f>
        <v>254°1'45''</v>
      </c>
      <c r="N51" s="37" t="str">
        <f>TRUNC(N52)&amp;"°"&amp;TRUNC((N52-TRUNC(N52))*60)&amp;"'"&amp;ROUND(((N52-TRUNC(N52))*60-TRUNC((N52-TRUNC(N52))*60))*60,0)&amp;"''"</f>
        <v>254°11'34''</v>
      </c>
      <c r="O51" s="37" t="str">
        <f t="shared" si="46"/>
        <v>254°32'14''</v>
      </c>
      <c r="P51" s="37" t="str">
        <f t="shared" si="46"/>
        <v>255°6'28''</v>
      </c>
      <c r="Q51" s="37" t="str">
        <f t="shared" si="46"/>
        <v>255°58'60''</v>
      </c>
      <c r="R51" s="37" t="str">
        <f t="shared" si="46"/>
        <v>256°10'56''</v>
      </c>
      <c r="S51" s="37" t="str">
        <f t="shared" si="46"/>
        <v>256°48'4''</v>
      </c>
      <c r="T51" s="37" t="str">
        <f t="shared" si="46"/>
        <v>258°34'9''</v>
      </c>
    </row>
    <row r="52" spans="1:20" ht="12.75">
      <c r="A52" s="35"/>
      <c r="B52" s="15"/>
      <c r="C52" s="20"/>
      <c r="D52" s="8"/>
      <c r="E52" s="8">
        <f aca="true" t="shared" si="47" ref="E52:T52">360-ACOS((COS(E47*$B$1)-COS(E$5*$B$1)*COS(E49))/(SIN(E$5*$B$1)*SIN(E49)))/$B$1</f>
        <v>247.89147172154333</v>
      </c>
      <c r="F52" s="8">
        <f t="shared" si="47"/>
        <v>250.2852357149745</v>
      </c>
      <c r="G52" s="8">
        <f t="shared" si="47"/>
        <v>250.70605783455807</v>
      </c>
      <c r="H52" s="8">
        <f>360-ACOS((COS(H47*$B$1)-COS(H$5*$B$1)*COS(H49))/(SIN(H$5*$B$1)*SIN(H49)))/$B$1</f>
        <v>250.7684920431945</v>
      </c>
      <c r="I52" s="8">
        <f t="shared" si="47"/>
        <v>251.79601744700244</v>
      </c>
      <c r="J52" s="8">
        <f t="shared" si="47"/>
        <v>251.82225091692678</v>
      </c>
      <c r="K52" s="8">
        <f t="shared" si="47"/>
        <v>253.6524656803545</v>
      </c>
      <c r="L52" s="8">
        <f t="shared" si="47"/>
        <v>253.85688426339502</v>
      </c>
      <c r="M52" s="8">
        <f>360-ACOS((COS(M47*$B$1)-COS(M$5*$B$1)*COS(M49))/(SIN(M$5*$B$1)*SIN(M49)))/$B$1</f>
        <v>254.02913146340842</v>
      </c>
      <c r="N52" s="8">
        <f>360-ACOS((COS(N47*$B$1)-COS(N$5*$B$1)*COS(N49))/(SIN(N$5*$B$1)*SIN(N49)))/$B$1</f>
        <v>254.19268370360788</v>
      </c>
      <c r="O52" s="8">
        <f t="shared" si="47"/>
        <v>254.53728472183815</v>
      </c>
      <c r="P52" s="8">
        <f>360-ACOS((COS(P47*$B$1)-COS(P$5*$B$1)*COS(P49))/(SIN(P$5*$B$1)*SIN(P49)))/$B$1</f>
        <v>255.10769489531629</v>
      </c>
      <c r="Q52" s="8">
        <f t="shared" si="47"/>
        <v>255.98329541244252</v>
      </c>
      <c r="R52" s="8">
        <f>360-ACOS((COS(R47*$B$1)-COS(R$5*$B$1)*COS(R49))/(SIN(R$5*$B$1)*SIN(R49)))/$B$1</f>
        <v>256.1822677635097</v>
      </c>
      <c r="S52" s="8">
        <f t="shared" si="47"/>
        <v>256.8010694947362</v>
      </c>
      <c r="T52" s="8">
        <f t="shared" si="47"/>
        <v>258.56928052034345</v>
      </c>
    </row>
    <row r="53" spans="1:20" ht="12.75">
      <c r="A53" s="32"/>
      <c r="B53" s="14"/>
      <c r="C53" s="38"/>
      <c r="D53" s="21" t="s">
        <v>25</v>
      </c>
      <c r="E53" s="22">
        <f aca="true" t="shared" si="48" ref="E53:T53">E49*E50/1000</f>
        <v>243.96001333569097</v>
      </c>
      <c r="F53" s="22">
        <f t="shared" si="48"/>
        <v>262.35878321092247</v>
      </c>
      <c r="G53" s="22">
        <f t="shared" si="48"/>
        <v>251.7641752566256</v>
      </c>
      <c r="H53" s="22">
        <f>H49*H50/1000</f>
        <v>267.08873394833995</v>
      </c>
      <c r="I53" s="22">
        <f t="shared" si="48"/>
        <v>274.9309115267094</v>
      </c>
      <c r="J53" s="22">
        <f t="shared" si="48"/>
        <v>274.86936425251923</v>
      </c>
      <c r="K53" s="22">
        <f t="shared" si="48"/>
        <v>263.7561505587495</v>
      </c>
      <c r="L53" s="22">
        <f t="shared" si="48"/>
        <v>262.7771915202807</v>
      </c>
      <c r="M53" s="22">
        <f>M49*M50/1000</f>
        <v>288.80654938868827</v>
      </c>
      <c r="N53" s="22">
        <f>N49*N50/1000</f>
        <v>289.04470887311277</v>
      </c>
      <c r="O53" s="22">
        <f t="shared" si="48"/>
        <v>263.73215495065443</v>
      </c>
      <c r="P53" s="22">
        <f>P49*P50/1000</f>
        <v>286.50889739969915</v>
      </c>
      <c r="Q53" s="22">
        <f t="shared" si="48"/>
        <v>289.057461559386</v>
      </c>
      <c r="R53" s="22">
        <f>R49*R50/1000</f>
        <v>281.95181337261073</v>
      </c>
      <c r="S53" s="22">
        <f t="shared" si="48"/>
        <v>290.972995320815</v>
      </c>
      <c r="T53" s="22">
        <f t="shared" si="48"/>
        <v>282.12716453031453</v>
      </c>
    </row>
    <row r="54" spans="1:20" ht="12.75">
      <c r="A54" s="33"/>
      <c r="B54" s="16"/>
      <c r="C54" s="39"/>
      <c r="D54" s="24" t="s">
        <v>26</v>
      </c>
      <c r="E54" s="25">
        <f aca="true" t="shared" si="49" ref="E54:T54">$C50*E$6*SIN(E49)/SQRT(E$6^2+$C50^2-2*$C50*E$6*COS(E49))-E50</f>
        <v>-122.73783525917679</v>
      </c>
      <c r="F54" s="25">
        <f t="shared" si="49"/>
        <v>-189.30605540331453</v>
      </c>
      <c r="G54" s="25">
        <f t="shared" si="49"/>
        <v>-214.2533811852336</v>
      </c>
      <c r="H54" s="25">
        <f>$C50*H$6*SIN(H49)/SQRT(H$6^2+$C50^2-2*$C50*H$6*COS(H49))-H50</f>
        <v>71.26118049677461</v>
      </c>
      <c r="I54" s="25">
        <f t="shared" si="49"/>
        <v>30.197746699675918</v>
      </c>
      <c r="J54" s="25">
        <f t="shared" si="49"/>
        <v>20.47457291558385</v>
      </c>
      <c r="K54" s="25">
        <f t="shared" si="49"/>
        <v>-158.46763197612017</v>
      </c>
      <c r="L54" s="25">
        <f t="shared" si="49"/>
        <v>-172.07303673401475</v>
      </c>
      <c r="M54" s="25">
        <f>$C50*M$6*SIN(M49)/SQRT(M$6^2+$C50^2-2*$C50*M$6*COS(M49))-M50</f>
        <v>-89.48057821393013</v>
      </c>
      <c r="N54" s="25">
        <f>$C50*N$6*SIN(N49)/SQRT(N$6^2+$C50^2-2*$C50*N$6*COS(N49))-N50</f>
        <v>-91.4535302920267</v>
      </c>
      <c r="O54" s="25">
        <f t="shared" si="49"/>
        <v>-169.90811722073704</v>
      </c>
      <c r="P54" s="25">
        <f>$C50*P$6*SIN(P49)/SQRT(P$6^2+$C50^2-2*$C50*P$6*COS(P49))-P50</f>
        <v>-174.39508628565818</v>
      </c>
      <c r="Q54" s="25">
        <f t="shared" si="49"/>
        <v>-96.61444977577776</v>
      </c>
      <c r="R54" s="25">
        <f>$C50*R$6*SIN(R49)/SQRT(R$6^2+$C50^2-2*$C50*R$6*COS(R49))-R50</f>
        <v>-246.2371125249192</v>
      </c>
      <c r="S54" s="25">
        <f t="shared" si="49"/>
        <v>-276.0250103538856</v>
      </c>
      <c r="T54" s="25">
        <f t="shared" si="49"/>
        <v>-302.65449042152613</v>
      </c>
    </row>
    <row r="55" spans="1:20" s="5" customFormat="1" ht="12.75">
      <c r="A55" s="32" t="s">
        <v>32</v>
      </c>
      <c r="B55" s="29" t="s">
        <v>13</v>
      </c>
      <c r="C55" s="30">
        <v>42.491981</v>
      </c>
      <c r="D55" s="3" t="s">
        <v>20</v>
      </c>
      <c r="E55" s="3">
        <f aca="true" t="shared" si="50" ref="E55:T55">90-$C55</f>
        <v>47.508019</v>
      </c>
      <c r="F55" s="3">
        <f t="shared" si="50"/>
        <v>47.508019</v>
      </c>
      <c r="G55" s="3">
        <f t="shared" si="50"/>
        <v>47.508019</v>
      </c>
      <c r="H55" s="3">
        <f t="shared" si="50"/>
        <v>47.508019</v>
      </c>
      <c r="I55" s="3">
        <f t="shared" si="50"/>
        <v>47.508019</v>
      </c>
      <c r="J55" s="3">
        <f t="shared" si="50"/>
        <v>47.508019</v>
      </c>
      <c r="K55" s="3">
        <f t="shared" si="50"/>
        <v>47.508019</v>
      </c>
      <c r="L55" s="3">
        <f t="shared" si="50"/>
        <v>47.508019</v>
      </c>
      <c r="M55" s="3">
        <f t="shared" si="50"/>
        <v>47.508019</v>
      </c>
      <c r="N55" s="3">
        <f t="shared" si="50"/>
        <v>47.508019</v>
      </c>
      <c r="O55" s="3">
        <f t="shared" si="50"/>
        <v>47.508019</v>
      </c>
      <c r="P55" s="3">
        <f t="shared" si="50"/>
        <v>47.508019</v>
      </c>
      <c r="Q55" s="3">
        <f t="shared" si="50"/>
        <v>47.508019</v>
      </c>
      <c r="R55" s="3">
        <f t="shared" si="50"/>
        <v>47.508019</v>
      </c>
      <c r="S55" s="3">
        <f t="shared" si="50"/>
        <v>47.508019</v>
      </c>
      <c r="T55" s="3">
        <f t="shared" si="50"/>
        <v>47.508019</v>
      </c>
    </row>
    <row r="56" spans="1:20" s="23" customFormat="1" ht="12.75">
      <c r="A56" s="32"/>
      <c r="B56" s="29" t="s">
        <v>15</v>
      </c>
      <c r="C56" s="30">
        <v>2.469479</v>
      </c>
      <c r="D56" s="3" t="s">
        <v>21</v>
      </c>
      <c r="E56" s="3">
        <f aca="true" t="shared" si="51" ref="E56:T56">E$3-$C56</f>
        <v>2.761077</v>
      </c>
      <c r="F56" s="3">
        <f t="shared" si="51"/>
        <v>3.0169789999999996</v>
      </c>
      <c r="G56" s="3">
        <f t="shared" si="51"/>
        <v>2.9027429999999996</v>
      </c>
      <c r="H56" s="3">
        <f t="shared" si="51"/>
        <v>3.0805209999999996</v>
      </c>
      <c r="I56" s="3">
        <f t="shared" si="51"/>
        <v>3.1902639999999995</v>
      </c>
      <c r="J56" s="3">
        <f t="shared" si="51"/>
        <v>3.1900299999999997</v>
      </c>
      <c r="K56" s="3">
        <f t="shared" si="51"/>
        <v>3.0916389999999994</v>
      </c>
      <c r="L56" s="3">
        <f t="shared" si="51"/>
        <v>3.0833720000000002</v>
      </c>
      <c r="M56" s="3">
        <f>M$3-$C56</f>
        <v>3.391632</v>
      </c>
      <c r="N56" s="3">
        <f>N$3-$C56</f>
        <v>3.3971879999999994</v>
      </c>
      <c r="O56" s="3">
        <f t="shared" si="51"/>
        <v>3.1049909999999996</v>
      </c>
      <c r="P56" s="3">
        <f t="shared" si="51"/>
        <v>3.3821879999999998</v>
      </c>
      <c r="Q56" s="3">
        <f t="shared" si="51"/>
        <v>3.4257379999999995</v>
      </c>
      <c r="R56" s="3">
        <f t="shared" si="51"/>
        <v>3.344421</v>
      </c>
      <c r="S56" s="3">
        <f t="shared" si="51"/>
        <v>3.460373</v>
      </c>
      <c r="T56" s="3">
        <f t="shared" si="51"/>
        <v>3.3778799999999998</v>
      </c>
    </row>
    <row r="57" spans="1:20" s="9" customFormat="1" ht="12.75">
      <c r="A57" s="34"/>
      <c r="B57" s="29" t="s">
        <v>16</v>
      </c>
      <c r="C57" s="31">
        <v>2731</v>
      </c>
      <c r="D57" s="4" t="s">
        <v>22</v>
      </c>
      <c r="E57" s="4">
        <f aca="true" t="shared" si="52" ref="E57:T57">ACOS((COS(E55*$B$1)*COS(E$5*$B$1)+SIN(E55*$B$1)*SIN(E$5*$B$1)*COS(E56*$B$1)))</f>
        <v>0.0383965951150238</v>
      </c>
      <c r="F57" s="4">
        <f t="shared" si="52"/>
        <v>0.04128110566776644</v>
      </c>
      <c r="G57" s="4">
        <f t="shared" si="52"/>
        <v>0.039616316844902855</v>
      </c>
      <c r="H57" s="4">
        <f t="shared" si="52"/>
        <v>0.042022915044046094</v>
      </c>
      <c r="I57" s="4">
        <f t="shared" si="52"/>
        <v>0.04325231883971936</v>
      </c>
      <c r="J57" s="4">
        <f t="shared" si="52"/>
        <v>0.043242595771230796</v>
      </c>
      <c r="K57" s="4">
        <f t="shared" si="52"/>
        <v>0.04149323832560703</v>
      </c>
      <c r="L57" s="4">
        <f t="shared" si="52"/>
        <v>0.041339038554409235</v>
      </c>
      <c r="M57" s="4">
        <f>ACOS((COS(M55*$B$1)*COS(M$5*$B$1)+SIN(M55*$B$1)*SIN(M$5*$B$1)*COS(M56*$B$1)))</f>
        <v>0.04542658857559556</v>
      </c>
      <c r="N57" s="4">
        <f>ACOS((COS(N55*$B$1)*COS(N$5*$B$1)+SIN(N55*$B$1)*SIN(N$5*$B$1)*COS(N56*$B$1)))</f>
        <v>0.04546362677334792</v>
      </c>
      <c r="O57" s="4">
        <f t="shared" si="52"/>
        <v>0.04148749835630161</v>
      </c>
      <c r="P57" s="4">
        <f t="shared" si="52"/>
        <v>0.04506332060931384</v>
      </c>
      <c r="Q57" s="4">
        <f t="shared" si="52"/>
        <v>0.04546159103347058</v>
      </c>
      <c r="R57" s="4">
        <f t="shared" si="52"/>
        <v>0.04434518970269696</v>
      </c>
      <c r="S57" s="4">
        <f t="shared" si="52"/>
        <v>0.04576055792064104</v>
      </c>
      <c r="T57" s="4">
        <f t="shared" si="52"/>
        <v>0.04436722287187922</v>
      </c>
    </row>
    <row r="58" spans="1:20" s="9" customFormat="1" ht="12.75">
      <c r="A58" s="34"/>
      <c r="B58" s="12" t="s">
        <v>18</v>
      </c>
      <c r="C58" s="20">
        <f>SQRT(($B$2*COS(C55*$B$1))^2+($B$3*SIN(C55*$B$1))^2)+C57</f>
        <v>6371072.461506195</v>
      </c>
      <c r="D58" s="4" t="s">
        <v>23</v>
      </c>
      <c r="E58" s="20">
        <f aca="true" t="shared" si="53" ref="E58:T58">SQRT(($B$2*COS(($C55+E$2)/2*$B$1))^2+($B$3*SIN(($C55+E$2)/2*$B$1))^2)</f>
        <v>6368177.430162234</v>
      </c>
      <c r="F58" s="20">
        <f t="shared" si="53"/>
        <v>6368181.843820879</v>
      </c>
      <c r="G58" s="20">
        <f t="shared" si="53"/>
        <v>6368191.457697958</v>
      </c>
      <c r="H58" s="20">
        <f>SQRT(($B$2*COS(($C55+H$2)/2*$B$1))^2+($B$3*SIN(($C55+H$2)/2*$B$1))^2)</f>
        <v>6368182.421454571</v>
      </c>
      <c r="I58" s="20">
        <f t="shared" si="53"/>
        <v>6368185.402643329</v>
      </c>
      <c r="J58" s="20">
        <f t="shared" si="53"/>
        <v>6368185.6401976645</v>
      </c>
      <c r="K58" s="20">
        <f t="shared" si="53"/>
        <v>6368205.753153468</v>
      </c>
      <c r="L58" s="20">
        <f t="shared" si="53"/>
        <v>6368207.79683755</v>
      </c>
      <c r="M58" s="20">
        <f>SQRT(($B$2*COS(($C55+M$2)/2*$B$1))^2+($B$3*SIN(($C55+M$2)/2*$B$1))^2)</f>
        <v>6368195.2402044255</v>
      </c>
      <c r="N58" s="20">
        <f>SQRT(($B$2*COS(($C55+N$2)/2*$B$1))^2+($B$3*SIN(($C55+N$2)/2*$B$1))^2)</f>
        <v>6368196.4485050235</v>
      </c>
      <c r="O58" s="20">
        <f t="shared" si="53"/>
        <v>6368212.363863826</v>
      </c>
      <c r="P58" s="20">
        <f>SQRT(($B$2*COS(($C55+P$2)/2*$B$1))^2+($B$3*SIN(($C55+P$2)/2*$B$1))^2)</f>
        <v>6368205.221378492</v>
      </c>
      <c r="Q58" s="20">
        <f t="shared" si="53"/>
        <v>6368211.1430295035</v>
      </c>
      <c r="R58" s="20">
        <f>SQRT(($B$2*COS(($C55+R$2)/2*$B$1))^2+($B$3*SIN(($C55+R$2)/2*$B$1))^2)</f>
        <v>6368216.147323503</v>
      </c>
      <c r="S58" s="20">
        <f t="shared" si="53"/>
        <v>6368217.027367823</v>
      </c>
      <c r="T58" s="20">
        <f t="shared" si="53"/>
        <v>6368235.412847217</v>
      </c>
    </row>
    <row r="59" spans="1:20" s="23" customFormat="1" ht="12.75">
      <c r="A59" s="32"/>
      <c r="D59" s="36" t="s">
        <v>24</v>
      </c>
      <c r="E59" s="37" t="str">
        <f aca="true" t="shared" si="54" ref="E59:T59">TRUNC(E60)&amp;"°"&amp;TRUNC((E60-TRUNC(E60))*60)&amp;"'"&amp;ROUND(((E60-TRUNC(E60))*60-TRUNC((E60-TRUNC(E60))*60))*60,0)&amp;"''"</f>
        <v>247°42'56''</v>
      </c>
      <c r="F59" s="37" t="str">
        <f t="shared" si="54"/>
        <v>250°7'1''</v>
      </c>
      <c r="G59" s="37" t="str">
        <f t="shared" si="54"/>
        <v>250°31'47''</v>
      </c>
      <c r="H59" s="37" t="str">
        <f t="shared" si="54"/>
        <v>250°36'8''</v>
      </c>
      <c r="I59" s="37" t="str">
        <f t="shared" si="54"/>
        <v>251°37'58''</v>
      </c>
      <c r="J59" s="37" t="str">
        <f t="shared" si="54"/>
        <v>251°39'32''</v>
      </c>
      <c r="K59" s="37" t="str">
        <f t="shared" si="54"/>
        <v>253°28'44''</v>
      </c>
      <c r="L59" s="37" t="str">
        <f t="shared" si="54"/>
        <v>253°40'56''</v>
      </c>
      <c r="M59" s="37" t="str">
        <f>TRUNC(M60)&amp;"°"&amp;TRUNC((M60-TRUNC(M60))*60)&amp;"'"&amp;ROUND(((M60-TRUNC(M60))*60-TRUNC((M60-TRUNC(M60))*60))*60,0)&amp;"''"</f>
        <v>253°52'13''</v>
      </c>
      <c r="N59" s="37" t="str">
        <f>TRUNC(N60)&amp;"°"&amp;TRUNC((N60-TRUNC(N60))*60)&amp;"'"&amp;ROUND(((N60-TRUNC(N60))*60-TRUNC((N60-TRUNC(N60))*60))*60,0)&amp;"''"</f>
        <v>254°2'1''</v>
      </c>
      <c r="O59" s="37" t="str">
        <f t="shared" si="54"/>
        <v>254°21'43''</v>
      </c>
      <c r="P59" s="37" t="str">
        <f t="shared" si="54"/>
        <v>254°56'44''</v>
      </c>
      <c r="Q59" s="37" t="str">
        <f t="shared" si="54"/>
        <v>255°49'17''</v>
      </c>
      <c r="R59" s="37" t="str">
        <f t="shared" si="54"/>
        <v>256°0'57''</v>
      </c>
      <c r="S59" s="37" t="str">
        <f t="shared" si="54"/>
        <v>256°38'20''</v>
      </c>
      <c r="T59" s="37" t="str">
        <f t="shared" si="54"/>
        <v>258°23'58''</v>
      </c>
    </row>
    <row r="60" spans="1:20" ht="12.75">
      <c r="A60" s="35"/>
      <c r="B60" s="15"/>
      <c r="C60" s="20"/>
      <c r="D60" s="8"/>
      <c r="E60" s="8">
        <f aca="true" t="shared" si="55" ref="E60:T60">360-ACOS((COS(E55*$B$1)-COS(E$5*$B$1)*COS(E57))/(SIN(E$5*$B$1)*SIN(E57)))/$B$1</f>
        <v>247.715502282715</v>
      </c>
      <c r="F60" s="8">
        <f t="shared" si="55"/>
        <v>250.11699111009568</v>
      </c>
      <c r="G60" s="8">
        <f t="shared" si="55"/>
        <v>250.5297125874662</v>
      </c>
      <c r="H60" s="8">
        <f>360-ACOS((COS(H55*$B$1)-COS(H$5*$B$1)*COS(H57))/(SIN(H$5*$B$1)*SIN(H57)))/$B$1</f>
        <v>250.60235604903346</v>
      </c>
      <c r="I60" s="8">
        <f t="shared" si="55"/>
        <v>251.63282456176375</v>
      </c>
      <c r="J60" s="8">
        <f t="shared" si="55"/>
        <v>251.65897275264012</v>
      </c>
      <c r="K60" s="8">
        <f t="shared" si="55"/>
        <v>253.47876145730402</v>
      </c>
      <c r="L60" s="8">
        <f t="shared" si="55"/>
        <v>253.68215012586447</v>
      </c>
      <c r="M60" s="8">
        <f>360-ACOS((COS(M55*$B$1)-COS(M$5*$B$1)*COS(M57))/(SIN(M$5*$B$1)*SIN(M57)))/$B$1</f>
        <v>253.87017507060244</v>
      </c>
      <c r="N60" s="8">
        <f>360-ACOS((COS(N55*$B$1)-COS(N$5*$B$1)*COS(N57))/(SIN(N$5*$B$1)*SIN(N57)))/$B$1</f>
        <v>254.03359342845908</v>
      </c>
      <c r="O60" s="8">
        <f t="shared" si="55"/>
        <v>254.36198393180496</v>
      </c>
      <c r="P60" s="8">
        <f>360-ACOS((COS(P55*$B$1)-COS(P$5*$B$1)*COS(P57))/(SIN(P$5*$B$1)*SIN(P57)))/$B$1</f>
        <v>254.9456784263582</v>
      </c>
      <c r="Q60" s="8">
        <f t="shared" si="55"/>
        <v>255.82136230223904</v>
      </c>
      <c r="R60" s="8">
        <f>360-ACOS((COS(R55*$B$1)-COS(R$5*$B$1)*COS(R57))/(SIN(R$5*$B$1)*SIN(R57)))/$B$1</f>
        <v>256.0158558084436</v>
      </c>
      <c r="S60" s="8">
        <f t="shared" si="55"/>
        <v>256.63898032478187</v>
      </c>
      <c r="T60" s="8">
        <f t="shared" si="55"/>
        <v>258.39935155722475</v>
      </c>
    </row>
    <row r="61" spans="1:20" ht="12.75">
      <c r="A61" s="32"/>
      <c r="B61" s="14"/>
      <c r="C61" s="38"/>
      <c r="D61" s="21" t="s">
        <v>25</v>
      </c>
      <c r="E61" s="22">
        <f aca="true" t="shared" si="56" ref="E61:T61">E57*E58/1000</f>
        <v>244.51633040657205</v>
      </c>
      <c r="F61" s="22">
        <f t="shared" si="56"/>
        <v>262.88558760632145</v>
      </c>
      <c r="G61" s="22">
        <f t="shared" si="56"/>
        <v>252.28429051716608</v>
      </c>
      <c r="H61" s="22">
        <f>H57*H58/1000</f>
        <v>267.60958888177316</v>
      </c>
      <c r="I61" s="22">
        <f t="shared" si="56"/>
        <v>275.4387854655759</v>
      </c>
      <c r="J61" s="22">
        <f t="shared" si="56"/>
        <v>275.3768774352242</v>
      </c>
      <c r="K61" s="22">
        <f t="shared" si="56"/>
        <v>264.2374790220986</v>
      </c>
      <c r="L61" s="22">
        <f t="shared" si="56"/>
        <v>263.25558763595694</v>
      </c>
      <c r="M61" s="22">
        <f>M57*M58/1000</f>
        <v>289.2853851458324</v>
      </c>
      <c r="N61" s="22">
        <f>N57*N58/1000</f>
        <v>289.52130655419217</v>
      </c>
      <c r="O61" s="22">
        <f t="shared" si="56"/>
        <v>264.20119997838003</v>
      </c>
      <c r="P61" s="22">
        <f>P57*P58/1000</f>
        <v>286.9724735968854</v>
      </c>
      <c r="Q61" s="22">
        <f t="shared" si="56"/>
        <v>289.50901059919755</v>
      </c>
      <c r="R61" s="22">
        <f>R57*R58/1000</f>
        <v>282.39975312083874</v>
      </c>
      <c r="S61" s="22">
        <f t="shared" si="56"/>
        <v>291.4131641320778</v>
      </c>
      <c r="T61" s="22">
        <f t="shared" si="56"/>
        <v>282.54091986238626</v>
      </c>
    </row>
    <row r="62" spans="1:20" ht="12.75">
      <c r="A62" s="33"/>
      <c r="B62" s="13"/>
      <c r="C62" s="13"/>
      <c r="D62" s="24" t="s">
        <v>26</v>
      </c>
      <c r="E62" s="25">
        <f aca="true" t="shared" si="57" ref="E62:T62">$C58*E$6*SIN(E57)/SQRT(E$6^2+$C58^2-2*$C58*E$6*COS(E57))-E58</f>
        <v>-123.69592096563429</v>
      </c>
      <c r="F62" s="25">
        <f t="shared" si="57"/>
        <v>-189.93618881795555</v>
      </c>
      <c r="G62" s="25">
        <f t="shared" si="57"/>
        <v>-214.97309353668243</v>
      </c>
      <c r="H62" s="25">
        <f>$C58*H$6*SIN(H57)/SQRT(H$6^2+$C58^2-2*$C58*H$6*COS(H57))-H58</f>
        <v>71.06077186297625</v>
      </c>
      <c r="I62" s="25">
        <f t="shared" si="57"/>
        <v>30.156456382013857</v>
      </c>
      <c r="J62" s="25">
        <f t="shared" si="57"/>
        <v>20.422424076125026</v>
      </c>
      <c r="K62" s="25">
        <f t="shared" si="57"/>
        <v>-158.65914389584213</v>
      </c>
      <c r="L62" s="25">
        <f t="shared" si="57"/>
        <v>-172.27093426696956</v>
      </c>
      <c r="M62" s="25">
        <f>$C58*M$6*SIN(M57)/SQRT(M$6^2+$C58^2-2*$C58*M$6*COS(M57))-M58</f>
        <v>-89.22514198347926</v>
      </c>
      <c r="N62" s="25">
        <f>$C58*N$6*SIN(N57)/SQRT(N$6^2+$C58^2-2*$C58*N$6*COS(N57))-N58</f>
        <v>-91.17368440609425</v>
      </c>
      <c r="O62" s="25">
        <f t="shared" si="57"/>
        <v>-170.008885554038</v>
      </c>
      <c r="P62" s="25">
        <f>$C58*P$6*SIN(P57)/SQRT(P$6^2+$C58^2-2*$C58*P$6*COS(P57))-P58</f>
        <v>-174.12571809533983</v>
      </c>
      <c r="Q62" s="25">
        <f t="shared" si="57"/>
        <v>-96.06876714620739</v>
      </c>
      <c r="R62" s="25">
        <f>$C58*R$6*SIN(R57)/SQRT(R$6^2+$C58^2-2*$C58*R$6*COS(R57))-R58</f>
        <v>-245.96989008318633</v>
      </c>
      <c r="S62" s="25">
        <f t="shared" si="57"/>
        <v>-275.58746268227696</v>
      </c>
      <c r="T62" s="25">
        <f t="shared" si="57"/>
        <v>-302.1208347324282</v>
      </c>
    </row>
  </sheetData>
  <printOptions horizontalCentered="1"/>
  <pageMargins left="0.5905511811023623" right="0.5905511811023623" top="0.3937007874015748" bottom="0.3937007874015748" header="0.4921259845" footer="0.4921259845"/>
  <pageSetup fitToHeight="1" fitToWidth="1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Rémi et Caro</cp:lastModifiedBy>
  <dcterms:created xsi:type="dcterms:W3CDTF">2002-02-16T12:11:39Z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